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3.xml" ContentType="application/vnd.openxmlformats-officedocument.drawing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drawings/drawing4.xml" ContentType="application/vnd.openxmlformats-officedocument.drawing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drawings/drawing5.xml" ContentType="application/vnd.openxmlformats-officedocument.drawing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drawings/drawing6.xml" ContentType="application/vnd.openxmlformats-officedocument.drawing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xl/tables/table48.xml" ContentType="application/vnd.openxmlformats-officedocument.spreadsheetml.table+xml"/>
  <Override PartName="/xl/tables/table49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L-SIST-AUX1\Downloads\"/>
    </mc:Choice>
  </mc:AlternateContent>
  <xr:revisionPtr revIDLastSave="0" documentId="8_{F05567CB-6179-4777-B1A0-87F644E80547}" xr6:coauthVersionLast="47" xr6:coauthVersionMax="47" xr10:uidLastSave="{00000000-0000-0000-0000-000000000000}"/>
  <bookViews>
    <workbookView xWindow="-120" yWindow="-120" windowWidth="29040" windowHeight="15720" tabRatio="851" xr2:uid="{00000000-000D-0000-FFFF-FFFF00000000}"/>
  </bookViews>
  <sheets>
    <sheet name="Caracterización" sheetId="18" r:id="rId1"/>
    <sheet name="Hospitalización" sheetId="19" r:id="rId2"/>
    <sheet name="UCI" sheetId="22" r:id="rId3"/>
    <sheet name="Cirugía" sheetId="21" r:id="rId4"/>
    <sheet name="Urgencias" sheetId="23" r:id="rId5"/>
    <sheet name="Consulta Externa" sheetId="20" r:id="rId6"/>
  </sheets>
  <externalReferences>
    <externalReference r:id="rId7"/>
    <externalReference r:id="rId8"/>
  </externalReferences>
  <definedNames>
    <definedName name="AAAAA">#REF!</definedName>
    <definedName name="cCodPrest">#REF!</definedName>
    <definedName name="cNitDetalle">#REF!</definedName>
    <definedName name="cNitPrest">#REF!</definedName>
    <definedName name="cNitUT">#REF!</definedName>
    <definedName name="COMPARTA_LTDA">#REF!</definedName>
    <definedName name="CONTRIBUTIVO_COMUNEROS">#REF!</definedName>
    <definedName name="CONTRIBUTIVO_FOSCAL">#REF!</definedName>
    <definedName name="CONTRIBUTIVO_PROVINCIA">#REF!</definedName>
    <definedName name="COOMEVA_2018_CONTRIBUTIVO">#REF!</definedName>
    <definedName name="COOMEVA_2018_SUBSIDIADO">#REF!</definedName>
    <definedName name="COOMEVA_EPS">#REF!</definedName>
    <definedName name="COOSALUD_EPS">#REF!</definedName>
    <definedName name="cPgp">#REF!</definedName>
    <definedName name="cRazonPrest">#REF!</definedName>
    <definedName name="cRazonSocialUT">#REF!</definedName>
    <definedName name="cRazonSocialUTDetalle">#REF!</definedName>
    <definedName name="cTabla">#REF!</definedName>
    <definedName name="cUbicacion">#REF!</definedName>
    <definedName name="DF">#REF!</definedName>
    <definedName name="ECOPETROL">#REF!</definedName>
    <definedName name="ECOPETROL_2018">#REF!</definedName>
    <definedName name="EMPRESA">#REF!</definedName>
    <definedName name="EPS">#REF!</definedName>
    <definedName name="EPS_FAMISANAR_SAS">#REF!</definedName>
    <definedName name="EPS_FAMISANAR_SAS_2018">#REF!</definedName>
    <definedName name="EPS_SANITAS_S.A.">#REF!</definedName>
    <definedName name="EPS_SANITAS_S.A._2018">#REF!</definedName>
    <definedName name="Errores">#REF!</definedName>
    <definedName name="Errroes">#REF!</definedName>
    <definedName name="ESTADOEVALUACION">#REF!</definedName>
    <definedName name="Excel_BuiltIn_Print_Titles_1">#N/A</definedName>
    <definedName name="jaime">#REF!</definedName>
    <definedName name="ListaEmpresas">#REF!</definedName>
    <definedName name="MEDIMAS_2018_CONTRIBUTIVO">#REF!</definedName>
    <definedName name="MEDIMAS_2018_SUBSIDIADO">#REF!</definedName>
    <definedName name="MEDIMAS_EPS">#REF!</definedName>
    <definedName name="NOPBS">#REF!</definedName>
    <definedName name="NUEVA_EPS">#REF!</definedName>
    <definedName name="retirar">#REF!</definedName>
    <definedName name="sanacion">#REF!</definedName>
    <definedName name="SUBSIDIADO_COMUNEROS">#REF!</definedName>
    <definedName name="SUBSIDIADO_PROVINCI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B64" i="23" l="1"/>
  <c r="BA64" i="23"/>
  <c r="AZ64" i="23"/>
  <c r="AY64" i="23"/>
  <c r="AX64" i="23"/>
  <c r="AW64" i="23"/>
  <c r="AV64" i="23"/>
  <c r="BD64" i="23" s="1"/>
  <c r="AU64" i="23"/>
  <c r="AT64" i="23"/>
  <c r="AS64" i="23"/>
  <c r="AR64" i="23"/>
  <c r="AQ64" i="23"/>
  <c r="BC64" i="23" s="1"/>
  <c r="AP64" i="23"/>
  <c r="AO64" i="23"/>
  <c r="BE63" i="23"/>
  <c r="BD63" i="23"/>
  <c r="BC63" i="23"/>
  <c r="AI63" i="23"/>
  <c r="AH63" i="23"/>
  <c r="BD62" i="23"/>
  <c r="BC62" i="23"/>
  <c r="BE62" i="23" s="1"/>
  <c r="AJ62" i="23"/>
  <c r="BD61" i="23"/>
  <c r="BE61" i="23" s="1"/>
  <c r="BC61" i="23"/>
  <c r="AJ61" i="23"/>
  <c r="BD60" i="23"/>
  <c r="BC60" i="23"/>
  <c r="BE60" i="23" s="1"/>
  <c r="AJ60" i="23"/>
  <c r="BD59" i="23"/>
  <c r="BC59" i="23"/>
  <c r="BE59" i="23" s="1"/>
  <c r="AJ59" i="23"/>
  <c r="BD58" i="23"/>
  <c r="BC58" i="23"/>
  <c r="BE58" i="23" s="1"/>
  <c r="AJ58" i="23"/>
  <c r="BE57" i="23"/>
  <c r="BD57" i="23"/>
  <c r="BC57" i="23"/>
  <c r="AJ57" i="23"/>
  <c r="BD56" i="23"/>
  <c r="BE56" i="23" s="1"/>
  <c r="BC56" i="23"/>
  <c r="AJ56" i="23"/>
  <c r="BD55" i="23"/>
  <c r="BC55" i="23"/>
  <c r="BE55" i="23" s="1"/>
  <c r="AJ55" i="23"/>
  <c r="BD54" i="23"/>
  <c r="BC54" i="23"/>
  <c r="BE54" i="23" s="1"/>
  <c r="AJ54" i="23"/>
  <c r="BD53" i="23"/>
  <c r="BC53" i="23"/>
  <c r="BE53" i="23" s="1"/>
  <c r="BE64" i="23" s="1"/>
  <c r="AJ53" i="23"/>
  <c r="AJ52" i="23"/>
  <c r="AJ63" i="23" s="1"/>
  <c r="BC45" i="23"/>
  <c r="BB45" i="23"/>
  <c r="BA45" i="23"/>
  <c r="AZ45" i="23"/>
  <c r="AY45" i="23"/>
  <c r="AX45" i="23"/>
  <c r="AW45" i="23"/>
  <c r="AV45" i="23"/>
  <c r="AU45" i="23"/>
  <c r="AT45" i="23"/>
  <c r="AS45" i="23"/>
  <c r="AR45" i="23"/>
  <c r="BD45" i="23" s="1"/>
  <c r="AQ45" i="23"/>
  <c r="AP45" i="23"/>
  <c r="AO45" i="23"/>
  <c r="BD44" i="23"/>
  <c r="BE44" i="23" s="1"/>
  <c r="BC44" i="23"/>
  <c r="AI44" i="23"/>
  <c r="AH44" i="23"/>
  <c r="BE43" i="23"/>
  <c r="BD43" i="23"/>
  <c r="BC43" i="23"/>
  <c r="AJ43" i="23"/>
  <c r="BE42" i="23"/>
  <c r="BD42" i="23"/>
  <c r="BC42" i="23"/>
  <c r="AJ42" i="23"/>
  <c r="BE41" i="23"/>
  <c r="BD41" i="23"/>
  <c r="BC41" i="23"/>
  <c r="AJ41" i="23"/>
  <c r="BD40" i="23"/>
  <c r="BC40" i="23"/>
  <c r="BE40" i="23" s="1"/>
  <c r="AJ40" i="23"/>
  <c r="BD39" i="23"/>
  <c r="BC39" i="23"/>
  <c r="BE39" i="23" s="1"/>
  <c r="AJ39" i="23"/>
  <c r="BD38" i="23"/>
  <c r="BE38" i="23" s="1"/>
  <c r="BC38" i="23"/>
  <c r="AJ38" i="23"/>
  <c r="BD37" i="23"/>
  <c r="BC37" i="23"/>
  <c r="BE37" i="23" s="1"/>
  <c r="AJ37" i="23"/>
  <c r="BD36" i="23"/>
  <c r="BC36" i="23"/>
  <c r="BE36" i="23" s="1"/>
  <c r="AJ36" i="23"/>
  <c r="BD35" i="23"/>
  <c r="BC35" i="23"/>
  <c r="BE35" i="23" s="1"/>
  <c r="AJ35" i="23"/>
  <c r="BE34" i="23"/>
  <c r="BD34" i="23"/>
  <c r="BC34" i="23"/>
  <c r="AJ34" i="23"/>
  <c r="AJ33" i="23"/>
  <c r="BD26" i="23"/>
  <c r="BB26" i="23"/>
  <c r="BA26" i="23"/>
  <c r="AZ26" i="23"/>
  <c r="AY26" i="23"/>
  <c r="AX26" i="23"/>
  <c r="AW26" i="23"/>
  <c r="AV26" i="23"/>
  <c r="AU26" i="23"/>
  <c r="AT26" i="23"/>
  <c r="AS26" i="23"/>
  <c r="AR26" i="23"/>
  <c r="AQ26" i="23"/>
  <c r="AP26" i="23"/>
  <c r="AO26" i="23"/>
  <c r="BC26" i="23" s="1"/>
  <c r="BE25" i="23"/>
  <c r="BD25" i="23"/>
  <c r="BC25" i="23"/>
  <c r="AI25" i="23"/>
  <c r="AJ25" i="23" s="1"/>
  <c r="AH25" i="23"/>
  <c r="BD24" i="23"/>
  <c r="BC24" i="23"/>
  <c r="BE24" i="23" s="1"/>
  <c r="AJ24" i="23"/>
  <c r="BD23" i="23"/>
  <c r="BC23" i="23"/>
  <c r="BE23" i="23" s="1"/>
  <c r="AJ23" i="23"/>
  <c r="BD22" i="23"/>
  <c r="BC22" i="23"/>
  <c r="BE22" i="23" s="1"/>
  <c r="AJ22" i="23"/>
  <c r="BD21" i="23"/>
  <c r="BC21" i="23"/>
  <c r="BE21" i="23" s="1"/>
  <c r="AJ21" i="23"/>
  <c r="BE20" i="23"/>
  <c r="BD20" i="23"/>
  <c r="BC20" i="23"/>
  <c r="AJ20" i="23"/>
  <c r="BE19" i="23"/>
  <c r="BD19" i="23"/>
  <c r="BC19" i="23"/>
  <c r="AJ19" i="23"/>
  <c r="BE18" i="23"/>
  <c r="BD18" i="23"/>
  <c r="BC18" i="23"/>
  <c r="AJ18" i="23"/>
  <c r="BD17" i="23"/>
  <c r="BC17" i="23"/>
  <c r="BE17" i="23" s="1"/>
  <c r="AJ17" i="23"/>
  <c r="BD16" i="23"/>
  <c r="BC16" i="23"/>
  <c r="BE16" i="23" s="1"/>
  <c r="AJ16" i="23"/>
  <c r="BD15" i="23"/>
  <c r="BE15" i="23" s="1"/>
  <c r="BE26" i="23" s="1"/>
  <c r="BC15" i="23"/>
  <c r="AJ15" i="23"/>
  <c r="AJ14" i="23"/>
  <c r="G62" i="23"/>
  <c r="G61" i="23"/>
  <c r="G60" i="23"/>
  <c r="G59" i="23"/>
  <c r="G58" i="23"/>
  <c r="G57" i="23"/>
  <c r="G56" i="23"/>
  <c r="G55" i="23"/>
  <c r="G54" i="23"/>
  <c r="G53" i="23"/>
  <c r="G52" i="23"/>
  <c r="G43" i="23"/>
  <c r="G42" i="23"/>
  <c r="G41" i="23"/>
  <c r="G40" i="23"/>
  <c r="G39" i="23"/>
  <c r="G38" i="23"/>
  <c r="G37" i="23"/>
  <c r="G36" i="23"/>
  <c r="G35" i="23"/>
  <c r="G34" i="23"/>
  <c r="G33" i="23"/>
  <c r="BE45" i="23" l="1"/>
  <c r="AJ44" i="23"/>
  <c r="Y64" i="23"/>
  <c r="X64" i="23"/>
  <c r="W64" i="23"/>
  <c r="V64" i="23"/>
  <c r="U64" i="23"/>
  <c r="T64" i="23"/>
  <c r="S64" i="23"/>
  <c r="R64" i="23"/>
  <c r="Q64" i="23"/>
  <c r="P64" i="23"/>
  <c r="O64" i="23"/>
  <c r="N64" i="23"/>
  <c r="M64" i="23"/>
  <c r="L64" i="23"/>
  <c r="Z64" i="23" s="1"/>
  <c r="AA63" i="23"/>
  <c r="Z63" i="23"/>
  <c r="F63" i="23"/>
  <c r="E63" i="23"/>
  <c r="AA62" i="23"/>
  <c r="Z62" i="23"/>
  <c r="AA61" i="23"/>
  <c r="Z61" i="23"/>
  <c r="AA60" i="23"/>
  <c r="Z60" i="23"/>
  <c r="AB60" i="23" s="1"/>
  <c r="AA59" i="23"/>
  <c r="Z59" i="23"/>
  <c r="AA58" i="23"/>
  <c r="Z58" i="23"/>
  <c r="AA57" i="23"/>
  <c r="Z57" i="23"/>
  <c r="AB57" i="23" s="1"/>
  <c r="AA56" i="23"/>
  <c r="Z56" i="23"/>
  <c r="AB56" i="23" s="1"/>
  <c r="AA55" i="23"/>
  <c r="Z55" i="23"/>
  <c r="AA54" i="23"/>
  <c r="Z54" i="23"/>
  <c r="AA53" i="23"/>
  <c r="Z53" i="23"/>
  <c r="G63" i="23"/>
  <c r="AK54" i="23" s="1"/>
  <c r="Y45" i="23"/>
  <c r="X45" i="23"/>
  <c r="W45" i="23"/>
  <c r="V45" i="23"/>
  <c r="U45" i="23"/>
  <c r="T45" i="23"/>
  <c r="S45" i="23"/>
  <c r="R45" i="23"/>
  <c r="Q45" i="23"/>
  <c r="P45" i="23"/>
  <c r="O45" i="23"/>
  <c r="N45" i="23"/>
  <c r="M45" i="23"/>
  <c r="L45" i="23"/>
  <c r="AA44" i="23"/>
  <c r="Z44" i="23"/>
  <c r="F44" i="23"/>
  <c r="E44" i="23"/>
  <c r="AA43" i="23"/>
  <c r="Z43" i="23"/>
  <c r="AA42" i="23"/>
  <c r="Z42" i="23"/>
  <c r="AA41" i="23"/>
  <c r="Z41" i="23"/>
  <c r="AA40" i="23"/>
  <c r="Z40" i="23"/>
  <c r="AA39" i="23"/>
  <c r="Z39" i="23"/>
  <c r="AA38" i="23"/>
  <c r="Z38" i="23"/>
  <c r="AA37" i="23"/>
  <c r="Z37" i="23"/>
  <c r="AA36" i="23"/>
  <c r="Z36" i="23"/>
  <c r="AA35" i="23"/>
  <c r="Z35" i="23"/>
  <c r="AA34" i="23"/>
  <c r="Z34" i="23"/>
  <c r="G44" i="23"/>
  <c r="AK38" i="23" s="1"/>
  <c r="Y26" i="23"/>
  <c r="X26" i="23"/>
  <c r="W26" i="23"/>
  <c r="V26" i="23"/>
  <c r="U26" i="23"/>
  <c r="T26" i="23"/>
  <c r="S26" i="23"/>
  <c r="R26" i="23"/>
  <c r="Q26" i="23"/>
  <c r="P26" i="23"/>
  <c r="O26" i="23"/>
  <c r="N26" i="23"/>
  <c r="M26" i="23"/>
  <c r="L26" i="23"/>
  <c r="AA25" i="23"/>
  <c r="Z25" i="23"/>
  <c r="F25" i="23"/>
  <c r="E25" i="23"/>
  <c r="AA24" i="23"/>
  <c r="Z24" i="23"/>
  <c r="G24" i="23"/>
  <c r="AA23" i="23"/>
  <c r="Z23" i="23"/>
  <c r="G23" i="23"/>
  <c r="AA22" i="23"/>
  <c r="Z22" i="23"/>
  <c r="AB22" i="23" s="1"/>
  <c r="G22" i="23"/>
  <c r="AA21" i="23"/>
  <c r="Z21" i="23"/>
  <c r="G21" i="23"/>
  <c r="AA20" i="23"/>
  <c r="Z20" i="23"/>
  <c r="G20" i="23"/>
  <c r="AA19" i="23"/>
  <c r="Z19" i="23"/>
  <c r="AB19" i="23" s="1"/>
  <c r="G19" i="23"/>
  <c r="AA18" i="23"/>
  <c r="Z18" i="23"/>
  <c r="G18" i="23"/>
  <c r="AA17" i="23"/>
  <c r="Z17" i="23"/>
  <c r="AB17" i="23" s="1"/>
  <c r="G17" i="23"/>
  <c r="AA16" i="23"/>
  <c r="Z16" i="23"/>
  <c r="G16" i="23"/>
  <c r="AA15" i="23"/>
  <c r="Z15" i="23"/>
  <c r="G15" i="23"/>
  <c r="G14" i="23"/>
  <c r="Y64" i="22"/>
  <c r="X64" i="22"/>
  <c r="W64" i="22"/>
  <c r="V64" i="22"/>
  <c r="U64" i="22"/>
  <c r="T64" i="22"/>
  <c r="S64" i="22"/>
  <c r="R64" i="22"/>
  <c r="Q64" i="22"/>
  <c r="P64" i="22"/>
  <c r="O64" i="22"/>
  <c r="N64" i="22"/>
  <c r="M64" i="22"/>
  <c r="L64" i="22"/>
  <c r="Z64" i="22" s="1"/>
  <c r="F63" i="22"/>
  <c r="E63" i="22"/>
  <c r="AA58" i="22"/>
  <c r="Z58" i="22"/>
  <c r="AB58" i="22" s="1"/>
  <c r="AA57" i="22"/>
  <c r="Z57" i="22"/>
  <c r="AB57" i="22" s="1"/>
  <c r="G57" i="22"/>
  <c r="AA56" i="22"/>
  <c r="Z56" i="22"/>
  <c r="G56" i="22"/>
  <c r="AA55" i="22"/>
  <c r="Z55" i="22"/>
  <c r="AB55" i="22" s="1"/>
  <c r="G55" i="22"/>
  <c r="AA54" i="22"/>
  <c r="Z54" i="22"/>
  <c r="G54" i="22"/>
  <c r="AA53" i="22"/>
  <c r="Z53" i="22"/>
  <c r="AB53" i="22" s="1"/>
  <c r="G53" i="22"/>
  <c r="G52" i="22"/>
  <c r="Y45" i="22"/>
  <c r="X45" i="22"/>
  <c r="W45" i="22"/>
  <c r="V45" i="22"/>
  <c r="U45" i="22"/>
  <c r="T45" i="22"/>
  <c r="S45" i="22"/>
  <c r="R45" i="22"/>
  <c r="Q45" i="22"/>
  <c r="P45" i="22"/>
  <c r="O45" i="22"/>
  <c r="N45" i="22"/>
  <c r="M45" i="22"/>
  <c r="L45" i="22"/>
  <c r="Z45" i="22" s="1"/>
  <c r="AA44" i="22"/>
  <c r="Z44" i="22"/>
  <c r="AB44" i="22" s="1"/>
  <c r="F44" i="22"/>
  <c r="E44" i="22"/>
  <c r="AA43" i="22"/>
  <c r="Z43" i="22"/>
  <c r="G43" i="22"/>
  <c r="AA42" i="22"/>
  <c r="Z42" i="22"/>
  <c r="AB42" i="22" s="1"/>
  <c r="G42" i="22"/>
  <c r="AA41" i="22"/>
  <c r="Z41" i="22"/>
  <c r="G41" i="22"/>
  <c r="AA40" i="22"/>
  <c r="Z40" i="22"/>
  <c r="G40" i="22"/>
  <c r="AA39" i="22"/>
  <c r="Z39" i="22"/>
  <c r="AB39" i="22" s="1"/>
  <c r="G39" i="22"/>
  <c r="AA38" i="22"/>
  <c r="Z38" i="22"/>
  <c r="G38" i="22"/>
  <c r="AA37" i="22"/>
  <c r="Z37" i="22"/>
  <c r="G37" i="22"/>
  <c r="AA36" i="22"/>
  <c r="Z36" i="22"/>
  <c r="G36" i="22"/>
  <c r="AA35" i="22"/>
  <c r="Z35" i="22"/>
  <c r="G35" i="22"/>
  <c r="AB34" i="22"/>
  <c r="AA34" i="22"/>
  <c r="Z34" i="22"/>
  <c r="G34" i="22"/>
  <c r="G33" i="22"/>
  <c r="Y26" i="22"/>
  <c r="X26" i="22"/>
  <c r="W26" i="22"/>
  <c r="V26" i="22"/>
  <c r="U26" i="22"/>
  <c r="T26" i="22"/>
  <c r="S26" i="22"/>
  <c r="R26" i="22"/>
  <c r="Q26" i="22"/>
  <c r="P26" i="22"/>
  <c r="O26" i="22"/>
  <c r="N26" i="22"/>
  <c r="M26" i="22"/>
  <c r="L26" i="22"/>
  <c r="AA25" i="22"/>
  <c r="Z25" i="22"/>
  <c r="F25" i="22"/>
  <c r="E25" i="22"/>
  <c r="AA24" i="22"/>
  <c r="Z24" i="22"/>
  <c r="G24" i="22"/>
  <c r="AA23" i="22"/>
  <c r="Z23" i="22"/>
  <c r="G23" i="22"/>
  <c r="AA22" i="22"/>
  <c r="Z22" i="22"/>
  <c r="AB22" i="22" s="1"/>
  <c r="G22" i="22"/>
  <c r="AA21" i="22"/>
  <c r="Z21" i="22"/>
  <c r="G21" i="22"/>
  <c r="AA20" i="22"/>
  <c r="AB20" i="22" s="1"/>
  <c r="Z20" i="22"/>
  <c r="G20" i="22"/>
  <c r="AA19" i="22"/>
  <c r="Z19" i="22"/>
  <c r="G19" i="22"/>
  <c r="AA18" i="22"/>
  <c r="Z18" i="22"/>
  <c r="G18" i="22"/>
  <c r="AA17" i="22"/>
  <c r="Z17" i="22"/>
  <c r="G17" i="22"/>
  <c r="AA16" i="22"/>
  <c r="Z16" i="22"/>
  <c r="G16" i="22"/>
  <c r="AA15" i="22"/>
  <c r="Z15" i="22"/>
  <c r="G15" i="22"/>
  <c r="G14" i="22"/>
  <c r="Y64" i="21"/>
  <c r="X64" i="21"/>
  <c r="W64" i="21"/>
  <c r="V64" i="21"/>
  <c r="U64" i="21"/>
  <c r="T64" i="21"/>
  <c r="S64" i="21"/>
  <c r="R64" i="21"/>
  <c r="Q64" i="21"/>
  <c r="P64" i="21"/>
  <c r="O64" i="21"/>
  <c r="N64" i="21"/>
  <c r="M64" i="21"/>
  <c r="L64" i="21"/>
  <c r="AA63" i="21"/>
  <c r="Z63" i="21"/>
  <c r="F63" i="21"/>
  <c r="E63" i="21"/>
  <c r="AA62" i="21"/>
  <c r="Z62" i="21"/>
  <c r="AB62" i="21" s="1"/>
  <c r="G62" i="21"/>
  <c r="AA61" i="21"/>
  <c r="Z61" i="21"/>
  <c r="G61" i="21"/>
  <c r="AA60" i="21"/>
  <c r="Z60" i="21"/>
  <c r="G60" i="21"/>
  <c r="AA59" i="21"/>
  <c r="Z59" i="21"/>
  <c r="G59" i="21"/>
  <c r="AA58" i="21"/>
  <c r="Z58" i="21"/>
  <c r="G58" i="21"/>
  <c r="AA57" i="21"/>
  <c r="Z57" i="21"/>
  <c r="G57" i="21"/>
  <c r="AA56" i="21"/>
  <c r="Z56" i="21"/>
  <c r="G56" i="21"/>
  <c r="AA55" i="21"/>
  <c r="Z55" i="21"/>
  <c r="G55" i="21"/>
  <c r="AA54" i="21"/>
  <c r="Z54" i="21"/>
  <c r="AB54" i="21" s="1"/>
  <c r="G54" i="21"/>
  <c r="AA53" i="21"/>
  <c r="Z53" i="21"/>
  <c r="AB53" i="21" s="1"/>
  <c r="G53" i="21"/>
  <c r="G52" i="21"/>
  <c r="Y45" i="21"/>
  <c r="X45" i="21"/>
  <c r="W45" i="21"/>
  <c r="V45" i="21"/>
  <c r="U45" i="21"/>
  <c r="T45" i="21"/>
  <c r="S45" i="21"/>
  <c r="R45" i="21"/>
  <c r="Q45" i="21"/>
  <c r="P45" i="21"/>
  <c r="O45" i="21"/>
  <c r="N45" i="21"/>
  <c r="M45" i="21"/>
  <c r="L45" i="21"/>
  <c r="Z45" i="21" s="1"/>
  <c r="AA44" i="21"/>
  <c r="Z44" i="21"/>
  <c r="F44" i="21"/>
  <c r="E44" i="21"/>
  <c r="AA43" i="21"/>
  <c r="Z43" i="21"/>
  <c r="G43" i="21"/>
  <c r="AA42" i="21"/>
  <c r="Z42" i="21"/>
  <c r="G42" i="21"/>
  <c r="AA41" i="21"/>
  <c r="Z41" i="21"/>
  <c r="G41" i="21"/>
  <c r="AA40" i="21"/>
  <c r="Z40" i="21"/>
  <c r="G40" i="21"/>
  <c r="AA39" i="21"/>
  <c r="Z39" i="21"/>
  <c r="G39" i="21"/>
  <c r="AA38" i="21"/>
  <c r="Z38" i="21"/>
  <c r="AB38" i="21" s="1"/>
  <c r="G38" i="21"/>
  <c r="AA37" i="21"/>
  <c r="Z37" i="21"/>
  <c r="AB37" i="21" s="1"/>
  <c r="G37" i="21"/>
  <c r="AA36" i="21"/>
  <c r="Z36" i="21"/>
  <c r="AB36" i="21" s="1"/>
  <c r="G36" i="21"/>
  <c r="AA35" i="21"/>
  <c r="Z35" i="21"/>
  <c r="G35" i="21"/>
  <c r="AA34" i="21"/>
  <c r="Z34" i="21"/>
  <c r="G34" i="21"/>
  <c r="G33" i="21"/>
  <c r="Y26" i="21"/>
  <c r="X26" i="21"/>
  <c r="W26" i="21"/>
  <c r="V26" i="21"/>
  <c r="U26" i="21"/>
  <c r="T26" i="21"/>
  <c r="S26" i="21"/>
  <c r="R26" i="21"/>
  <c r="Q26" i="21"/>
  <c r="P26" i="21"/>
  <c r="O26" i="21"/>
  <c r="N26" i="21"/>
  <c r="M26" i="21"/>
  <c r="L26" i="21"/>
  <c r="AA25" i="21"/>
  <c r="Z25" i="21"/>
  <c r="F25" i="21"/>
  <c r="E25" i="21"/>
  <c r="G25" i="21" s="1"/>
  <c r="AA24" i="21"/>
  <c r="Z24" i="21"/>
  <c r="G24" i="21"/>
  <c r="AA23" i="21"/>
  <c r="Z23" i="21"/>
  <c r="G23" i="21"/>
  <c r="AA22" i="21"/>
  <c r="Z22" i="21"/>
  <c r="G22" i="21"/>
  <c r="AA21" i="21"/>
  <c r="Z21" i="21"/>
  <c r="AB21" i="21" s="1"/>
  <c r="G21" i="21"/>
  <c r="AA20" i="21"/>
  <c r="Z20" i="21"/>
  <c r="AB20" i="21" s="1"/>
  <c r="G20" i="21"/>
  <c r="AA19" i="21"/>
  <c r="Z19" i="21"/>
  <c r="G19" i="21"/>
  <c r="AA18" i="21"/>
  <c r="Z18" i="21"/>
  <c r="G18" i="21"/>
  <c r="AA17" i="21"/>
  <c r="Z17" i="21"/>
  <c r="AB17" i="21" s="1"/>
  <c r="G17" i="21"/>
  <c r="AA16" i="21"/>
  <c r="Z16" i="21"/>
  <c r="AB16" i="21" s="1"/>
  <c r="G16" i="21"/>
  <c r="AA15" i="21"/>
  <c r="Z15" i="21"/>
  <c r="G15" i="21"/>
  <c r="G14" i="21"/>
  <c r="BN43" i="20"/>
  <c r="BN42" i="20"/>
  <c r="BN41" i="20"/>
  <c r="BN40" i="20"/>
  <c r="BN39" i="20"/>
  <c r="BN38" i="20"/>
  <c r="BN37" i="20"/>
  <c r="BN36" i="20"/>
  <c r="BN35" i="20"/>
  <c r="BN34" i="20"/>
  <c r="BN33" i="20"/>
  <c r="BN24" i="20"/>
  <c r="BN23" i="20"/>
  <c r="BN22" i="20"/>
  <c r="BN21" i="20"/>
  <c r="BN20" i="20"/>
  <c r="BN19" i="20"/>
  <c r="BN18" i="20"/>
  <c r="BN17" i="20"/>
  <c r="BN16" i="20"/>
  <c r="BN15" i="20"/>
  <c r="AK43" i="20"/>
  <c r="AK42" i="20"/>
  <c r="AK41" i="20"/>
  <c r="AK40" i="20"/>
  <c r="AK39" i="20"/>
  <c r="AK38" i="20"/>
  <c r="AK37" i="20"/>
  <c r="AK36" i="20"/>
  <c r="AK35" i="20"/>
  <c r="AK34" i="20"/>
  <c r="AK33" i="20"/>
  <c r="AK24" i="20"/>
  <c r="AK23" i="20"/>
  <c r="AK22" i="20"/>
  <c r="AK21" i="20"/>
  <c r="AK20" i="20"/>
  <c r="AK19" i="20"/>
  <c r="AK18" i="20"/>
  <c r="AK17" i="20"/>
  <c r="AK16" i="20"/>
  <c r="AK15" i="20"/>
  <c r="AK14" i="20"/>
  <c r="CE206" i="20"/>
  <c r="CD206" i="20"/>
  <c r="CC206" i="20"/>
  <c r="CB206" i="20"/>
  <c r="CA206" i="20"/>
  <c r="BZ206" i="20"/>
  <c r="BY206" i="20"/>
  <c r="BX206" i="20"/>
  <c r="BW206" i="20"/>
  <c r="BV206" i="20"/>
  <c r="BU206" i="20"/>
  <c r="BT206" i="20"/>
  <c r="BS206" i="20"/>
  <c r="BR206" i="20"/>
  <c r="CG205" i="20"/>
  <c r="CF205" i="20"/>
  <c r="CH205" i="20" s="1"/>
  <c r="CG204" i="20"/>
  <c r="CF204" i="20"/>
  <c r="BK203" i="20" s="1"/>
  <c r="BM203" i="20" s="1"/>
  <c r="BL204" i="20"/>
  <c r="CG203" i="20"/>
  <c r="BL202" i="20" s="1"/>
  <c r="CF203" i="20"/>
  <c r="BK202" i="20" s="1"/>
  <c r="BL203" i="20"/>
  <c r="BJ203" i="20"/>
  <c r="CG202" i="20"/>
  <c r="CF202" i="20"/>
  <c r="BK201" i="20" s="1"/>
  <c r="BJ202" i="20"/>
  <c r="CH201" i="20"/>
  <c r="CG201" i="20"/>
  <c r="BL200" i="20" s="1"/>
  <c r="CF201" i="20"/>
  <c r="BL201" i="20"/>
  <c r="BJ201" i="20"/>
  <c r="CG200" i="20"/>
  <c r="BL199" i="20" s="1"/>
  <c r="CF200" i="20"/>
  <c r="BK199" i="20" s="1"/>
  <c r="BK200" i="20"/>
  <c r="BJ200" i="20"/>
  <c r="CG199" i="20"/>
  <c r="BL198" i="20" s="1"/>
  <c r="CF199" i="20"/>
  <c r="CH199" i="20" s="1"/>
  <c r="BJ199" i="20"/>
  <c r="CG198" i="20"/>
  <c r="CF198" i="20"/>
  <c r="BK197" i="20" s="1"/>
  <c r="BK198" i="20"/>
  <c r="BJ198" i="20"/>
  <c r="CG197" i="20"/>
  <c r="BL196" i="20" s="1"/>
  <c r="CF197" i="20"/>
  <c r="CH197" i="20" s="1"/>
  <c r="BL197" i="20"/>
  <c r="BJ197" i="20"/>
  <c r="CG196" i="20"/>
  <c r="BL195" i="20" s="1"/>
  <c r="CF196" i="20"/>
  <c r="BK195" i="20" s="1"/>
  <c r="BK196" i="20"/>
  <c r="BJ196" i="20"/>
  <c r="CH195" i="20"/>
  <c r="CG195" i="20"/>
  <c r="BL194" i="20" s="1"/>
  <c r="CF195" i="20"/>
  <c r="BJ195" i="20"/>
  <c r="BK194" i="20"/>
  <c r="BJ194" i="20"/>
  <c r="CE188" i="20"/>
  <c r="CD188" i="20"/>
  <c r="CC188" i="20"/>
  <c r="CB188" i="20"/>
  <c r="CA188" i="20"/>
  <c r="BZ188" i="20"/>
  <c r="BY188" i="20"/>
  <c r="BX188" i="20"/>
  <c r="BW188" i="20"/>
  <c r="BV188" i="20"/>
  <c r="BU188" i="20"/>
  <c r="BT188" i="20"/>
  <c r="BS188" i="20"/>
  <c r="BR188" i="20"/>
  <c r="CG187" i="20"/>
  <c r="BL186" i="20" s="1"/>
  <c r="CF187" i="20"/>
  <c r="BK186" i="20" s="1"/>
  <c r="CH186" i="20"/>
  <c r="CG186" i="20"/>
  <c r="BL185" i="20" s="1"/>
  <c r="BM185" i="20" s="1"/>
  <c r="CF186" i="20"/>
  <c r="CG185" i="20"/>
  <c r="BL184" i="20" s="1"/>
  <c r="CF185" i="20"/>
  <c r="BK184" i="20" s="1"/>
  <c r="BK185" i="20"/>
  <c r="BJ185" i="20"/>
  <c r="CG184" i="20"/>
  <c r="CH184" i="20" s="1"/>
  <c r="CF184" i="20"/>
  <c r="BJ184" i="20"/>
  <c r="CG183" i="20"/>
  <c r="BL182" i="20" s="1"/>
  <c r="CF183" i="20"/>
  <c r="BK182" i="20" s="1"/>
  <c r="BK183" i="20"/>
  <c r="BJ183" i="20"/>
  <c r="CG182" i="20"/>
  <c r="CH182" i="20" s="1"/>
  <c r="CF182" i="20"/>
  <c r="BK181" i="20" s="1"/>
  <c r="BJ182" i="20"/>
  <c r="CH181" i="20"/>
  <c r="CG181" i="20"/>
  <c r="BL180" i="20" s="1"/>
  <c r="CF181" i="20"/>
  <c r="BK180" i="20" s="1"/>
  <c r="BJ181" i="20"/>
  <c r="CG180" i="20"/>
  <c r="BL179" i="20" s="1"/>
  <c r="CF180" i="20"/>
  <c r="BK179" i="20" s="1"/>
  <c r="BJ180" i="20"/>
  <c r="CG179" i="20"/>
  <c r="BL178" i="20" s="1"/>
  <c r="CF179" i="20"/>
  <c r="BK178" i="20" s="1"/>
  <c r="BJ179" i="20"/>
  <c r="CG178" i="20"/>
  <c r="BL177" i="20" s="1"/>
  <c r="BM177" i="20" s="1"/>
  <c r="CF178" i="20"/>
  <c r="BJ178" i="20"/>
  <c r="CG177" i="20"/>
  <c r="CF177" i="20"/>
  <c r="BK176" i="20" s="1"/>
  <c r="BK177" i="20"/>
  <c r="BJ177" i="20"/>
  <c r="BL176" i="20"/>
  <c r="BJ176" i="20"/>
  <c r="CE170" i="20"/>
  <c r="CD170" i="20"/>
  <c r="CC170" i="20"/>
  <c r="CB170" i="20"/>
  <c r="CA170" i="20"/>
  <c r="BZ170" i="20"/>
  <c r="BY170" i="20"/>
  <c r="BX170" i="20"/>
  <c r="BW170" i="20"/>
  <c r="BV170" i="20"/>
  <c r="BU170" i="20"/>
  <c r="BT170" i="20"/>
  <c r="BS170" i="20"/>
  <c r="CG170" i="20" s="1"/>
  <c r="BR170" i="20"/>
  <c r="CG169" i="20"/>
  <c r="BL168" i="20" s="1"/>
  <c r="CF169" i="20"/>
  <c r="BK168" i="20" s="1"/>
  <c r="BM168" i="20" s="1"/>
  <c r="CG168" i="20"/>
  <c r="CF168" i="20"/>
  <c r="CH168" i="20" s="1"/>
  <c r="CG167" i="20"/>
  <c r="CF167" i="20"/>
  <c r="CH167" i="20" s="1"/>
  <c r="CG166" i="20"/>
  <c r="CH166" i="20" s="1"/>
  <c r="CF166" i="20"/>
  <c r="CG165" i="20"/>
  <c r="CF165" i="20"/>
  <c r="CH165" i="20" s="1"/>
  <c r="CG164" i="20"/>
  <c r="CF164" i="20"/>
  <c r="BK163" i="20" s="1"/>
  <c r="CG163" i="20"/>
  <c r="BL162" i="20" s="1"/>
  <c r="CF163" i="20"/>
  <c r="BK162" i="20" s="1"/>
  <c r="BJ163" i="20"/>
  <c r="CG162" i="20"/>
  <c r="BL161" i="20" s="1"/>
  <c r="CF162" i="20"/>
  <c r="CH162" i="20" s="1"/>
  <c r="BJ162" i="20"/>
  <c r="CG161" i="20"/>
  <c r="CF161" i="20"/>
  <c r="BK160" i="20" s="1"/>
  <c r="BJ161" i="20"/>
  <c r="CH160" i="20"/>
  <c r="CG160" i="20"/>
  <c r="BL159" i="20" s="1"/>
  <c r="CF160" i="20"/>
  <c r="BK159" i="20" s="1"/>
  <c r="BL160" i="20"/>
  <c r="BJ160" i="20"/>
  <c r="CH159" i="20"/>
  <c r="CG159" i="20"/>
  <c r="BL158" i="20" s="1"/>
  <c r="CF159" i="20"/>
  <c r="BJ159" i="20"/>
  <c r="BK158" i="20"/>
  <c r="BJ158" i="20"/>
  <c r="CE152" i="20"/>
  <c r="CD152" i="20"/>
  <c r="CC152" i="20"/>
  <c r="CB152" i="20"/>
  <c r="CA152" i="20"/>
  <c r="BZ152" i="20"/>
  <c r="BY152" i="20"/>
  <c r="BX152" i="20"/>
  <c r="BW152" i="20"/>
  <c r="BV152" i="20"/>
  <c r="BU152" i="20"/>
  <c r="BT152" i="20"/>
  <c r="BS152" i="20"/>
  <c r="BR152" i="20"/>
  <c r="CG151" i="20"/>
  <c r="CF151" i="20"/>
  <c r="CG150" i="20"/>
  <c r="CF150" i="20"/>
  <c r="CH150" i="20" s="1"/>
  <c r="CG149" i="20"/>
  <c r="CF149" i="20"/>
  <c r="CH148" i="20"/>
  <c r="CG148" i="20"/>
  <c r="CF148" i="20"/>
  <c r="CG147" i="20"/>
  <c r="CF147" i="20"/>
  <c r="CG146" i="20"/>
  <c r="CF146" i="20"/>
  <c r="CG145" i="20"/>
  <c r="BL144" i="20" s="1"/>
  <c r="CF145" i="20"/>
  <c r="CH145" i="20" s="1"/>
  <c r="CG144" i="20"/>
  <c r="CH144" i="20" s="1"/>
  <c r="CF144" i="20"/>
  <c r="BJ144" i="20"/>
  <c r="CG143" i="20"/>
  <c r="BL142" i="20" s="1"/>
  <c r="CF143" i="20"/>
  <c r="BK142" i="20" s="1"/>
  <c r="BM142" i="20" s="1"/>
  <c r="BK143" i="20"/>
  <c r="BJ143" i="20"/>
  <c r="CG142" i="20"/>
  <c r="BL141" i="20" s="1"/>
  <c r="CF142" i="20"/>
  <c r="BK141" i="20" s="1"/>
  <c r="BM141" i="20" s="1"/>
  <c r="BJ142" i="20"/>
  <c r="CG141" i="20"/>
  <c r="BL140" i="20" s="1"/>
  <c r="CF141" i="20"/>
  <c r="BK140" i="20" s="1"/>
  <c r="BJ141" i="20"/>
  <c r="BJ140" i="20"/>
  <c r="CE134" i="20"/>
  <c r="CD134" i="20"/>
  <c r="CC134" i="20"/>
  <c r="CB134" i="20"/>
  <c r="CA134" i="20"/>
  <c r="BZ134" i="20"/>
  <c r="BY134" i="20"/>
  <c r="CG134" i="20" s="1"/>
  <c r="BX134" i="20"/>
  <c r="BW134" i="20"/>
  <c r="BV134" i="20"/>
  <c r="BU134" i="20"/>
  <c r="BT134" i="20"/>
  <c r="BS134" i="20"/>
  <c r="BR134" i="20"/>
  <c r="CG133" i="20"/>
  <c r="BL132" i="20" s="1"/>
  <c r="CF133" i="20"/>
  <c r="BK132" i="20" s="1"/>
  <c r="CG132" i="20"/>
  <c r="BL131" i="20" s="1"/>
  <c r="CF132" i="20"/>
  <c r="CG131" i="20"/>
  <c r="BL130" i="20" s="1"/>
  <c r="CF131" i="20"/>
  <c r="BK130" i="20" s="1"/>
  <c r="BM130" i="20" s="1"/>
  <c r="BK131" i="20"/>
  <c r="BJ131" i="20"/>
  <c r="CG130" i="20"/>
  <c r="BL129" i="20" s="1"/>
  <c r="CF130" i="20"/>
  <c r="CH130" i="20" s="1"/>
  <c r="BJ130" i="20"/>
  <c r="CG129" i="20"/>
  <c r="BL128" i="20" s="1"/>
  <c r="CF129" i="20"/>
  <c r="BK128" i="20" s="1"/>
  <c r="BJ129" i="20"/>
  <c r="CG128" i="20"/>
  <c r="CF128" i="20"/>
  <c r="CH128" i="20" s="1"/>
  <c r="BJ128" i="20"/>
  <c r="CG127" i="20"/>
  <c r="BL126" i="20" s="1"/>
  <c r="CF127" i="20"/>
  <c r="BK126" i="20" s="1"/>
  <c r="BL127" i="20"/>
  <c r="BJ127" i="20"/>
  <c r="CG126" i="20"/>
  <c r="BL125" i="20" s="1"/>
  <c r="CF126" i="20"/>
  <c r="CH126" i="20" s="1"/>
  <c r="BJ126" i="20"/>
  <c r="CG125" i="20"/>
  <c r="BL124" i="20" s="1"/>
  <c r="CF125" i="20"/>
  <c r="BK124" i="20" s="1"/>
  <c r="BM124" i="20" s="1"/>
  <c r="BJ125" i="20"/>
  <c r="CG124" i="20"/>
  <c r="CF124" i="20"/>
  <c r="CH124" i="20" s="1"/>
  <c r="BJ124" i="20"/>
  <c r="CG123" i="20"/>
  <c r="CF123" i="20"/>
  <c r="CH123" i="20" s="1"/>
  <c r="BL123" i="20"/>
  <c r="BJ123" i="20"/>
  <c r="BL122" i="20"/>
  <c r="BK122" i="20"/>
  <c r="BJ122" i="20"/>
  <c r="CE116" i="20"/>
  <c r="CD116" i="20"/>
  <c r="CC116" i="20"/>
  <c r="CB116" i="20"/>
  <c r="CA116" i="20"/>
  <c r="BZ116" i="20"/>
  <c r="BY116" i="20"/>
  <c r="BX116" i="20"/>
  <c r="BW116" i="20"/>
  <c r="BV116" i="20"/>
  <c r="BU116" i="20"/>
  <c r="BT116" i="20"/>
  <c r="BS116" i="20"/>
  <c r="CG116" i="20" s="1"/>
  <c r="BR116" i="20"/>
  <c r="CG115" i="20"/>
  <c r="CF115" i="20"/>
  <c r="CH115" i="20" s="1"/>
  <c r="CG114" i="20"/>
  <c r="BL113" i="20" s="1"/>
  <c r="CF114" i="20"/>
  <c r="BK113" i="20" s="1"/>
  <c r="BM113" i="20" s="1"/>
  <c r="BL114" i="20"/>
  <c r="BK114" i="20"/>
  <c r="BM114" i="20" s="1"/>
  <c r="CG113" i="20"/>
  <c r="BL112" i="20" s="1"/>
  <c r="CF113" i="20"/>
  <c r="CH113" i="20" s="1"/>
  <c r="BJ113" i="20"/>
  <c r="CG112" i="20"/>
  <c r="BL111" i="20" s="1"/>
  <c r="CF112" i="20"/>
  <c r="BK111" i="20" s="1"/>
  <c r="BK112" i="20"/>
  <c r="BJ112" i="20"/>
  <c r="CH111" i="20"/>
  <c r="CG111" i="20"/>
  <c r="CF111" i="20"/>
  <c r="BK110" i="20" s="1"/>
  <c r="BM110" i="20" s="1"/>
  <c r="BJ111" i="20"/>
  <c r="CG110" i="20"/>
  <c r="BL109" i="20" s="1"/>
  <c r="CF110" i="20"/>
  <c r="BK109" i="20" s="1"/>
  <c r="BM109" i="20" s="1"/>
  <c r="BL110" i="20"/>
  <c r="BJ110" i="20"/>
  <c r="CG109" i="20"/>
  <c r="CF109" i="20"/>
  <c r="CH109" i="20" s="1"/>
  <c r="BJ109" i="20"/>
  <c r="CG108" i="20"/>
  <c r="BL107" i="20" s="1"/>
  <c r="CF108" i="20"/>
  <c r="BK107" i="20" s="1"/>
  <c r="BL108" i="20"/>
  <c r="BJ108" i="20"/>
  <c r="CH107" i="20"/>
  <c r="CG107" i="20"/>
  <c r="CF107" i="20"/>
  <c r="BJ107" i="20"/>
  <c r="CG106" i="20"/>
  <c r="BL105" i="20" s="1"/>
  <c r="CF106" i="20"/>
  <c r="BK105" i="20" s="1"/>
  <c r="BL106" i="20"/>
  <c r="BK106" i="20"/>
  <c r="BJ106" i="20"/>
  <c r="CH105" i="20"/>
  <c r="CG105" i="20"/>
  <c r="CF105" i="20"/>
  <c r="BJ105" i="20"/>
  <c r="BL104" i="20"/>
  <c r="BK104" i="20"/>
  <c r="BJ104" i="20"/>
  <c r="CE98" i="20"/>
  <c r="CD98" i="20"/>
  <c r="CC98" i="20"/>
  <c r="CB98" i="20"/>
  <c r="CA98" i="20"/>
  <c r="BZ98" i="20"/>
  <c r="BY98" i="20"/>
  <c r="BX98" i="20"/>
  <c r="BW98" i="20"/>
  <c r="BV98" i="20"/>
  <c r="BU98" i="20"/>
  <c r="BT98" i="20"/>
  <c r="BS98" i="20"/>
  <c r="BR98" i="20"/>
  <c r="CG97" i="20"/>
  <c r="CF97" i="20"/>
  <c r="CH97" i="20" s="1"/>
  <c r="CG96" i="20"/>
  <c r="BL95" i="20" s="1"/>
  <c r="CF96" i="20"/>
  <c r="BK95" i="20" s="1"/>
  <c r="BM95" i="20" s="1"/>
  <c r="BL96" i="20"/>
  <c r="BK96" i="20"/>
  <c r="BM96" i="20" s="1"/>
  <c r="CG95" i="20"/>
  <c r="CF95" i="20"/>
  <c r="CH95" i="20" s="1"/>
  <c r="BJ95" i="20"/>
  <c r="CG94" i="20"/>
  <c r="BL93" i="20" s="1"/>
  <c r="CF94" i="20"/>
  <c r="BK93" i="20" s="1"/>
  <c r="BM93" i="20" s="1"/>
  <c r="BL94" i="20"/>
  <c r="BJ94" i="20"/>
  <c r="CG93" i="20"/>
  <c r="CF93" i="20"/>
  <c r="BJ93" i="20"/>
  <c r="CG92" i="20"/>
  <c r="BL91" i="20" s="1"/>
  <c r="CF92" i="20"/>
  <c r="BK91" i="20" s="1"/>
  <c r="BM91" i="20" s="1"/>
  <c r="BL92" i="20"/>
  <c r="BJ92" i="20"/>
  <c r="CG91" i="20"/>
  <c r="BL90" i="20" s="1"/>
  <c r="CF91" i="20"/>
  <c r="CH91" i="20" s="1"/>
  <c r="BJ91" i="20"/>
  <c r="CG90" i="20"/>
  <c r="BL89" i="20" s="1"/>
  <c r="CF90" i="20"/>
  <c r="BK89" i="20" s="1"/>
  <c r="BM89" i="20" s="1"/>
  <c r="BJ90" i="20"/>
  <c r="CG89" i="20"/>
  <c r="CF89" i="20"/>
  <c r="CH89" i="20" s="1"/>
  <c r="BJ89" i="20"/>
  <c r="CG88" i="20"/>
  <c r="BL87" i="20" s="1"/>
  <c r="CF88" i="20"/>
  <c r="BK87" i="20" s="1"/>
  <c r="BL88" i="20"/>
  <c r="BJ88" i="20"/>
  <c r="CG87" i="20"/>
  <c r="CF87" i="20"/>
  <c r="CH87" i="20" s="1"/>
  <c r="BJ87" i="20"/>
  <c r="BL86" i="20"/>
  <c r="BJ86" i="20"/>
  <c r="CE80" i="20"/>
  <c r="CD80" i="20"/>
  <c r="CC80" i="20"/>
  <c r="CB80" i="20"/>
  <c r="CA80" i="20"/>
  <c r="BZ80" i="20"/>
  <c r="BY80" i="20"/>
  <c r="BX80" i="20"/>
  <c r="BW80" i="20"/>
  <c r="BV80" i="20"/>
  <c r="BU80" i="20"/>
  <c r="BT80" i="20"/>
  <c r="BS80" i="20"/>
  <c r="BR80" i="20"/>
  <c r="CF80" i="20" s="1"/>
  <c r="CG79" i="20"/>
  <c r="BL78" i="20" s="1"/>
  <c r="CF79" i="20"/>
  <c r="CG78" i="20"/>
  <c r="CF78" i="20"/>
  <c r="BK78" i="20"/>
  <c r="BM78" i="20" s="1"/>
  <c r="CG77" i="20"/>
  <c r="CF77" i="20"/>
  <c r="CG76" i="20"/>
  <c r="CF76" i="20"/>
  <c r="CG75" i="20"/>
  <c r="BL74" i="20" s="1"/>
  <c r="CF75" i="20"/>
  <c r="BK74" i="20" s="1"/>
  <c r="CG74" i="20"/>
  <c r="CF74" i="20"/>
  <c r="CH74" i="20" s="1"/>
  <c r="BJ74" i="20"/>
  <c r="CG73" i="20"/>
  <c r="BL72" i="20" s="1"/>
  <c r="CF73" i="20"/>
  <c r="BK72" i="20" s="1"/>
  <c r="BL73" i="20"/>
  <c r="BK73" i="20"/>
  <c r="BM73" i="20" s="1"/>
  <c r="BJ73" i="20"/>
  <c r="CG72" i="20"/>
  <c r="BL71" i="20" s="1"/>
  <c r="CF72" i="20"/>
  <c r="BK71" i="20" s="1"/>
  <c r="BM71" i="20" s="1"/>
  <c r="BJ72" i="20"/>
  <c r="CG71" i="20"/>
  <c r="BL70" i="20" s="1"/>
  <c r="CF71" i="20"/>
  <c r="BK70" i="20" s="1"/>
  <c r="BM70" i="20" s="1"/>
  <c r="BJ71" i="20"/>
  <c r="CG70" i="20"/>
  <c r="CF70" i="20"/>
  <c r="CH70" i="20" s="1"/>
  <c r="BJ70" i="20"/>
  <c r="CG69" i="20"/>
  <c r="BL68" i="20" s="1"/>
  <c r="CF69" i="20"/>
  <c r="BK68" i="20" s="1"/>
  <c r="BL69" i="20"/>
  <c r="BK69" i="20"/>
  <c r="BM69" i="20" s="1"/>
  <c r="BJ69" i="20"/>
  <c r="BJ68" i="20"/>
  <c r="CE63" i="20"/>
  <c r="CD63" i="20"/>
  <c r="CC63" i="20"/>
  <c r="CB63" i="20"/>
  <c r="CA63" i="20"/>
  <c r="BZ63" i="20"/>
  <c r="BY63" i="20"/>
  <c r="BX63" i="20"/>
  <c r="BW63" i="20"/>
  <c r="BV63" i="20"/>
  <c r="BU63" i="20"/>
  <c r="BT63" i="20"/>
  <c r="BS63" i="20"/>
  <c r="BR63" i="20"/>
  <c r="CG62" i="20"/>
  <c r="BL61" i="20" s="1"/>
  <c r="CF62" i="20"/>
  <c r="BK61" i="20" s="1"/>
  <c r="CG61" i="20"/>
  <c r="CF61" i="20"/>
  <c r="CH61" i="20" s="1"/>
  <c r="CG60" i="20"/>
  <c r="CF60" i="20"/>
  <c r="CH60" i="20" s="1"/>
  <c r="CG59" i="20"/>
  <c r="CF59" i="20"/>
  <c r="CG58" i="20"/>
  <c r="CF58" i="20"/>
  <c r="CH58" i="20" s="1"/>
  <c r="CG57" i="20"/>
  <c r="CF57" i="20"/>
  <c r="CH57" i="20" s="1"/>
  <c r="CG56" i="20"/>
  <c r="CF56" i="20"/>
  <c r="CG55" i="20"/>
  <c r="CF55" i="20"/>
  <c r="CH55" i="20" s="1"/>
  <c r="CG54" i="20"/>
  <c r="CF54" i="20"/>
  <c r="CH54" i="20" s="1"/>
  <c r="CG53" i="20"/>
  <c r="CF53" i="20"/>
  <c r="CH53" i="20" s="1"/>
  <c r="BL53" i="20"/>
  <c r="BJ53" i="20"/>
  <c r="CG52" i="20"/>
  <c r="BL51" i="20" s="1"/>
  <c r="CF52" i="20"/>
  <c r="BK51" i="20" s="1"/>
  <c r="BL52" i="20"/>
  <c r="BJ52" i="20"/>
  <c r="BJ51" i="20"/>
  <c r="CE45" i="20"/>
  <c r="CD45" i="20"/>
  <c r="CC45" i="20"/>
  <c r="CB45" i="20"/>
  <c r="CA45" i="20"/>
  <c r="BZ45" i="20"/>
  <c r="BY45" i="20"/>
  <c r="BX45" i="20"/>
  <c r="BW45" i="20"/>
  <c r="BV45" i="20"/>
  <c r="BU45" i="20"/>
  <c r="BT45" i="20"/>
  <c r="BS45" i="20"/>
  <c r="BR45" i="20"/>
  <c r="CG44" i="20"/>
  <c r="BL43" i="20" s="1"/>
  <c r="CF44" i="20"/>
  <c r="BK43" i="20" s="1"/>
  <c r="BM43" i="20" s="1"/>
  <c r="CG43" i="20"/>
  <c r="BL42" i="20" s="1"/>
  <c r="CF43" i="20"/>
  <c r="CH43" i="20" s="1"/>
  <c r="CG42" i="20"/>
  <c r="BL41" i="20" s="1"/>
  <c r="CF42" i="20"/>
  <c r="BK41" i="20" s="1"/>
  <c r="CG41" i="20"/>
  <c r="CH41" i="20" s="1"/>
  <c r="CF41" i="20"/>
  <c r="BK40" i="20" s="1"/>
  <c r="CG40" i="20"/>
  <c r="BL39" i="20" s="1"/>
  <c r="CF40" i="20"/>
  <c r="CG39" i="20"/>
  <c r="BL38" i="20" s="1"/>
  <c r="CF39" i="20"/>
  <c r="BK38" i="20" s="1"/>
  <c r="CG38" i="20"/>
  <c r="BL37" i="20" s="1"/>
  <c r="CF38" i="20"/>
  <c r="CG37" i="20"/>
  <c r="CF37" i="20"/>
  <c r="CH37" i="20" s="1"/>
  <c r="CG36" i="20"/>
  <c r="CH36" i="20" s="1"/>
  <c r="CF36" i="20"/>
  <c r="BK35" i="20" s="1"/>
  <c r="BL36" i="20"/>
  <c r="CG35" i="20"/>
  <c r="BL34" i="20" s="1"/>
  <c r="CF35" i="20"/>
  <c r="BK34" i="20" s="1"/>
  <c r="CG34" i="20"/>
  <c r="BL33" i="20" s="1"/>
  <c r="CF34" i="20"/>
  <c r="CH34" i="20" s="1"/>
  <c r="CE26" i="20"/>
  <c r="CD26" i="20"/>
  <c r="CC26" i="20"/>
  <c r="CB26" i="20"/>
  <c r="CA26" i="20"/>
  <c r="BZ26" i="20"/>
  <c r="BY26" i="20"/>
  <c r="BX26" i="20"/>
  <c r="BW26" i="20"/>
  <c r="BV26" i="20"/>
  <c r="BU26" i="20"/>
  <c r="BT26" i="20"/>
  <c r="BS26" i="20"/>
  <c r="BR26" i="20"/>
  <c r="CG25" i="20"/>
  <c r="CF25" i="20"/>
  <c r="BK24" i="20" s="1"/>
  <c r="CG24" i="20"/>
  <c r="BL23" i="20" s="1"/>
  <c r="BM23" i="20" s="1"/>
  <c r="CF24" i="20"/>
  <c r="BK23" i="20" s="1"/>
  <c r="BL24" i="20"/>
  <c r="CG23" i="20"/>
  <c r="BL22" i="20" s="1"/>
  <c r="CF23" i="20"/>
  <c r="BJ23" i="20"/>
  <c r="CG22" i="20"/>
  <c r="CH22" i="20" s="1"/>
  <c r="CF22" i="20"/>
  <c r="BK22" i="20"/>
  <c r="BM22" i="20" s="1"/>
  <c r="BJ22" i="20"/>
  <c r="CG21" i="20"/>
  <c r="BL20" i="20" s="1"/>
  <c r="CF21" i="20"/>
  <c r="BL21" i="20"/>
  <c r="BM21" i="20" s="1"/>
  <c r="BK21" i="20"/>
  <c r="BJ21" i="20"/>
  <c r="CG20" i="20"/>
  <c r="CF20" i="20"/>
  <c r="BK19" i="20" s="1"/>
  <c r="BK20" i="20"/>
  <c r="BJ20" i="20"/>
  <c r="CG19" i="20"/>
  <c r="BL18" i="20" s="1"/>
  <c r="CF19" i="20"/>
  <c r="BJ19" i="20"/>
  <c r="CG18" i="20"/>
  <c r="CH18" i="20" s="1"/>
  <c r="CF18" i="20"/>
  <c r="BK18" i="20"/>
  <c r="BJ18" i="20"/>
  <c r="CG17" i="20"/>
  <c r="BL16" i="20" s="1"/>
  <c r="CF17" i="20"/>
  <c r="BK16" i="20" s="1"/>
  <c r="BL17" i="20"/>
  <c r="BM17" i="20" s="1"/>
  <c r="BK17" i="20"/>
  <c r="BJ17" i="20"/>
  <c r="CG16" i="20"/>
  <c r="CH16" i="20" s="1"/>
  <c r="CF16" i="20"/>
  <c r="BJ16" i="20"/>
  <c r="CG15" i="20"/>
  <c r="BL14" i="20" s="1"/>
  <c r="CF15" i="20"/>
  <c r="BK14" i="20" s="1"/>
  <c r="BL15" i="20"/>
  <c r="BK15" i="20"/>
  <c r="BJ15" i="20"/>
  <c r="BJ14" i="20"/>
  <c r="AB16" i="23" l="1"/>
  <c r="AB21" i="23"/>
  <c r="AK33" i="23"/>
  <c r="AK40" i="23"/>
  <c r="AK39" i="23"/>
  <c r="AB36" i="23"/>
  <c r="AB35" i="23"/>
  <c r="AB41" i="23"/>
  <c r="AK52" i="23"/>
  <c r="AK58" i="23"/>
  <c r="H56" i="23"/>
  <c r="AK56" i="23"/>
  <c r="AK55" i="23"/>
  <c r="AK57" i="23"/>
  <c r="AK60" i="23"/>
  <c r="AK53" i="23"/>
  <c r="AK59" i="23"/>
  <c r="AK62" i="23"/>
  <c r="AK61" i="23"/>
  <c r="AB37" i="23"/>
  <c r="AB42" i="23"/>
  <c r="H36" i="23"/>
  <c r="AK43" i="23"/>
  <c r="AK41" i="23"/>
  <c r="AK34" i="23"/>
  <c r="AK36" i="23"/>
  <c r="AK42" i="23"/>
  <c r="AK37" i="23"/>
  <c r="AK35" i="23"/>
  <c r="AB18" i="23"/>
  <c r="H57" i="23"/>
  <c r="H61" i="23"/>
  <c r="H37" i="23"/>
  <c r="G25" i="23"/>
  <c r="H20" i="23" s="1"/>
  <c r="H15" i="23"/>
  <c r="AA64" i="23"/>
  <c r="AB59" i="23"/>
  <c r="AB55" i="23"/>
  <c r="AB43" i="23"/>
  <c r="AB44" i="23"/>
  <c r="Z45" i="23"/>
  <c r="AA45" i="23"/>
  <c r="AB40" i="23"/>
  <c r="AB34" i="23"/>
  <c r="AB23" i="23"/>
  <c r="AB15" i="23"/>
  <c r="AB26" i="23" s="1"/>
  <c r="H53" i="23"/>
  <c r="H59" i="23"/>
  <c r="H54" i="23"/>
  <c r="H60" i="23"/>
  <c r="H42" i="23"/>
  <c r="AB54" i="23"/>
  <c r="AB61" i="23"/>
  <c r="AB62" i="23"/>
  <c r="AB53" i="23"/>
  <c r="AB58" i="23"/>
  <c r="AB63" i="23"/>
  <c r="AB38" i="23"/>
  <c r="AB39" i="23"/>
  <c r="Z26" i="23"/>
  <c r="AB24" i="23"/>
  <c r="AB20" i="23"/>
  <c r="AB25" i="23"/>
  <c r="AA26" i="23"/>
  <c r="H38" i="23"/>
  <c r="H34" i="23"/>
  <c r="H41" i="23"/>
  <c r="H43" i="23"/>
  <c r="H35" i="23"/>
  <c r="H39" i="23"/>
  <c r="H40" i="23"/>
  <c r="H55" i="23"/>
  <c r="H62" i="23"/>
  <c r="H58" i="23"/>
  <c r="H52" i="23"/>
  <c r="H33" i="23"/>
  <c r="AB56" i="22"/>
  <c r="AB36" i="22"/>
  <c r="AB37" i="22"/>
  <c r="AB17" i="22"/>
  <c r="AB18" i="22"/>
  <c r="AB23" i="22"/>
  <c r="AB24" i="22"/>
  <c r="AB15" i="22"/>
  <c r="AB16" i="22"/>
  <c r="AB21" i="22"/>
  <c r="AB54" i="22"/>
  <c r="AA64" i="22"/>
  <c r="AB41" i="22"/>
  <c r="AB38" i="22"/>
  <c r="AB43" i="22"/>
  <c r="AB40" i="22"/>
  <c r="AA45" i="22"/>
  <c r="AB35" i="22"/>
  <c r="G44" i="22"/>
  <c r="H38" i="22" s="1"/>
  <c r="AB19" i="22"/>
  <c r="AB25" i="22"/>
  <c r="AA26" i="22"/>
  <c r="Z26" i="22"/>
  <c r="G25" i="22"/>
  <c r="H15" i="22" s="1"/>
  <c r="H40" i="22"/>
  <c r="G63" i="22"/>
  <c r="H57" i="22" s="1"/>
  <c r="H34" i="22"/>
  <c r="AB55" i="21"/>
  <c r="AB60" i="21"/>
  <c r="AB35" i="21"/>
  <c r="AB41" i="21"/>
  <c r="AB42" i="21"/>
  <c r="AB43" i="21"/>
  <c r="AB34" i="21"/>
  <c r="H23" i="21"/>
  <c r="H24" i="21"/>
  <c r="H15" i="21"/>
  <c r="Z26" i="21"/>
  <c r="AB18" i="21"/>
  <c r="AB19" i="21"/>
  <c r="AB63" i="21"/>
  <c r="AB59" i="21"/>
  <c r="AA64" i="21"/>
  <c r="Z64" i="21"/>
  <c r="AB56" i="21"/>
  <c r="AB61" i="21"/>
  <c r="AB57" i="21"/>
  <c r="AB58" i="21"/>
  <c r="G63" i="21"/>
  <c r="H57" i="21" s="1"/>
  <c r="AA45" i="21"/>
  <c r="AB39" i="21"/>
  <c r="AB44" i="21"/>
  <c r="AB40" i="21"/>
  <c r="G44" i="21"/>
  <c r="H41" i="21" s="1"/>
  <c r="AB23" i="21"/>
  <c r="AB24" i="21"/>
  <c r="AB15" i="21"/>
  <c r="AB26" i="21" s="1"/>
  <c r="AB25" i="21"/>
  <c r="AA26" i="21"/>
  <c r="AB22" i="21"/>
  <c r="H16" i="21"/>
  <c r="H22" i="21"/>
  <c r="H18" i="21"/>
  <c r="H21" i="21"/>
  <c r="H14" i="21"/>
  <c r="H17" i="21"/>
  <c r="H20" i="21"/>
  <c r="H19" i="21"/>
  <c r="CH203" i="20"/>
  <c r="BM199" i="20"/>
  <c r="BM202" i="20"/>
  <c r="BM196" i="20"/>
  <c r="BM195" i="20"/>
  <c r="BM200" i="20"/>
  <c r="CF206" i="20"/>
  <c r="CG206" i="20"/>
  <c r="BM197" i="20"/>
  <c r="BM201" i="20"/>
  <c r="BM198" i="20"/>
  <c r="BM183" i="20"/>
  <c r="CH179" i="20"/>
  <c r="CH185" i="20"/>
  <c r="BL187" i="20"/>
  <c r="BL183" i="20"/>
  <c r="BM179" i="20"/>
  <c r="BM182" i="20"/>
  <c r="CH183" i="20"/>
  <c r="BM186" i="20"/>
  <c r="BM184" i="20"/>
  <c r="CH177" i="20"/>
  <c r="BL181" i="20"/>
  <c r="BM181" i="20" s="1"/>
  <c r="BM180" i="20"/>
  <c r="CG188" i="20"/>
  <c r="CF188" i="20"/>
  <c r="BM178" i="20"/>
  <c r="BM162" i="20"/>
  <c r="BM159" i="20"/>
  <c r="CH163" i="20"/>
  <c r="CH164" i="20"/>
  <c r="BK161" i="20"/>
  <c r="BM161" i="20" s="1"/>
  <c r="CH161" i="20"/>
  <c r="CF170" i="20"/>
  <c r="CH147" i="20"/>
  <c r="CH142" i="20"/>
  <c r="BM143" i="20"/>
  <c r="BL143" i="20"/>
  <c r="CH149" i="20"/>
  <c r="CH151" i="20"/>
  <c r="CF152" i="20"/>
  <c r="CG152" i="20"/>
  <c r="BL151" i="20"/>
  <c r="CH146" i="20"/>
  <c r="CF134" i="20"/>
  <c r="BM126" i="20"/>
  <c r="CH132" i="20"/>
  <c r="BK108" i="20"/>
  <c r="BM108" i="20" s="1"/>
  <c r="BM112" i="20"/>
  <c r="CF116" i="20"/>
  <c r="BM111" i="20"/>
  <c r="BM106" i="20"/>
  <c r="BL115" i="20"/>
  <c r="BL97" i="20"/>
  <c r="CH93" i="20"/>
  <c r="CF98" i="20"/>
  <c r="CG98" i="20"/>
  <c r="BK86" i="20"/>
  <c r="CH72" i="20"/>
  <c r="CH76" i="20"/>
  <c r="CG80" i="20"/>
  <c r="CH78" i="20"/>
  <c r="CH56" i="20"/>
  <c r="CG63" i="20"/>
  <c r="BK52" i="20"/>
  <c r="BM52" i="20" s="1"/>
  <c r="CH59" i="20"/>
  <c r="CF63" i="20"/>
  <c r="CG45" i="20"/>
  <c r="BL40" i="20"/>
  <c r="BK36" i="20"/>
  <c r="CH42" i="20"/>
  <c r="CH38" i="20"/>
  <c r="BM36" i="20"/>
  <c r="CH40" i="20"/>
  <c r="BK37" i="20"/>
  <c r="BM37" i="20" s="1"/>
  <c r="BM40" i="20"/>
  <c r="BM41" i="20"/>
  <c r="CF45" i="20"/>
  <c r="BK39" i="20"/>
  <c r="BM39" i="20" s="1"/>
  <c r="BM38" i="20"/>
  <c r="CH20" i="20"/>
  <c r="CH24" i="20"/>
  <c r="CF26" i="20"/>
  <c r="CG26" i="20"/>
  <c r="BM15" i="20"/>
  <c r="BL19" i="20"/>
  <c r="BM19" i="20" s="1"/>
  <c r="BL79" i="20"/>
  <c r="BM72" i="20"/>
  <c r="BM87" i="20"/>
  <c r="BK115" i="20"/>
  <c r="BK187" i="20"/>
  <c r="BM176" i="20"/>
  <c r="BL25" i="20"/>
  <c r="BM14" i="20"/>
  <c r="BM51" i="20"/>
  <c r="BM132" i="20"/>
  <c r="BL62" i="20"/>
  <c r="BM107" i="20"/>
  <c r="BM160" i="20"/>
  <c r="BM16" i="20"/>
  <c r="BM20" i="20"/>
  <c r="BM158" i="20"/>
  <c r="BL205" i="20"/>
  <c r="BM61" i="20"/>
  <c r="BM128" i="20"/>
  <c r="BM140" i="20"/>
  <c r="BM74" i="20"/>
  <c r="BM105" i="20"/>
  <c r="BL169" i="20"/>
  <c r="BK25" i="20"/>
  <c r="BM24" i="20"/>
  <c r="BL133" i="20"/>
  <c r="BM18" i="20"/>
  <c r="BM34" i="20"/>
  <c r="BK79" i="20"/>
  <c r="BM68" i="20"/>
  <c r="BM131" i="20"/>
  <c r="BL35" i="20"/>
  <c r="BL44" i="20" s="1"/>
  <c r="BK42" i="20"/>
  <c r="BM42" i="20" s="1"/>
  <c r="CH79" i="20"/>
  <c r="BK88" i="20"/>
  <c r="BM88" i="20" s="1"/>
  <c r="BK90" i="20"/>
  <c r="BM90" i="20" s="1"/>
  <c r="BK92" i="20"/>
  <c r="BM92" i="20" s="1"/>
  <c r="BK94" i="20"/>
  <c r="BM94" i="20" s="1"/>
  <c r="BK123" i="20"/>
  <c r="BM123" i="20" s="1"/>
  <c r="BK125" i="20"/>
  <c r="BM125" i="20" s="1"/>
  <c r="BK127" i="20"/>
  <c r="BM127" i="20" s="1"/>
  <c r="BK129" i="20"/>
  <c r="BM129" i="20" s="1"/>
  <c r="BK204" i="20"/>
  <c r="BM204" i="20" s="1"/>
  <c r="CH39" i="20"/>
  <c r="BM104" i="20"/>
  <c r="CH114" i="20"/>
  <c r="CH187" i="20"/>
  <c r="CH25" i="20"/>
  <c r="CH52" i="20"/>
  <c r="CH63" i="20" s="1"/>
  <c r="CH69" i="20"/>
  <c r="CH71" i="20"/>
  <c r="CH73" i="20"/>
  <c r="CH75" i="20"/>
  <c r="CH77" i="20"/>
  <c r="CH106" i="20"/>
  <c r="CH108" i="20"/>
  <c r="CH110" i="20"/>
  <c r="CH112" i="20"/>
  <c r="CH141" i="20"/>
  <c r="CH152" i="20" s="1"/>
  <c r="CH143" i="20"/>
  <c r="BL163" i="20"/>
  <c r="BM163" i="20" s="1"/>
  <c r="CH15" i="20"/>
  <c r="CH17" i="20"/>
  <c r="CH19" i="20"/>
  <c r="CH21" i="20"/>
  <c r="CH23" i="20"/>
  <c r="BK33" i="20"/>
  <c r="CH44" i="20"/>
  <c r="BK53" i="20"/>
  <c r="BM53" i="20" s="1"/>
  <c r="CH62" i="20"/>
  <c r="CH133" i="20"/>
  <c r="BK144" i="20"/>
  <c r="BM144" i="20" s="1"/>
  <c r="CH35" i="20"/>
  <c r="BM86" i="20"/>
  <c r="CH96" i="20"/>
  <c r="CH169" i="20"/>
  <c r="CH170" i="20" s="1"/>
  <c r="CH88" i="20"/>
  <c r="CH90" i="20"/>
  <c r="CH92" i="20"/>
  <c r="CH94" i="20"/>
  <c r="CH125" i="20"/>
  <c r="CH134" i="20" s="1"/>
  <c r="CH127" i="20"/>
  <c r="CH129" i="20"/>
  <c r="CH131" i="20"/>
  <c r="BM194" i="20"/>
  <c r="CH204" i="20"/>
  <c r="CH196" i="20"/>
  <c r="CH198" i="20"/>
  <c r="CH200" i="20"/>
  <c r="CH202" i="20"/>
  <c r="CH178" i="20"/>
  <c r="CH180" i="20"/>
  <c r="BM122" i="20"/>
  <c r="AK63" i="23" l="1"/>
  <c r="H18" i="23"/>
  <c r="AK44" i="23"/>
  <c r="H21" i="23"/>
  <c r="H16" i="23"/>
  <c r="H23" i="23"/>
  <c r="H14" i="23"/>
  <c r="H25" i="23" s="1"/>
  <c r="AK20" i="23"/>
  <c r="AK18" i="23"/>
  <c r="AK14" i="23"/>
  <c r="AK21" i="23"/>
  <c r="AK19" i="23"/>
  <c r="AK23" i="23"/>
  <c r="AK15" i="23"/>
  <c r="AK24" i="23"/>
  <c r="AK22" i="23"/>
  <c r="AK16" i="23"/>
  <c r="AK17" i="23"/>
  <c r="H22" i="23"/>
  <c r="H17" i="23"/>
  <c r="H24" i="23"/>
  <c r="H19" i="23"/>
  <c r="H63" i="23"/>
  <c r="AB64" i="23"/>
  <c r="AB45" i="23"/>
  <c r="H44" i="23"/>
  <c r="H21" i="22"/>
  <c r="AB64" i="22"/>
  <c r="AB45" i="22"/>
  <c r="AB26" i="22"/>
  <c r="H54" i="22"/>
  <c r="H43" i="22"/>
  <c r="H37" i="22"/>
  <c r="H33" i="22"/>
  <c r="H39" i="22"/>
  <c r="H36" i="22"/>
  <c r="H42" i="22"/>
  <c r="H41" i="22"/>
  <c r="H35" i="22"/>
  <c r="H24" i="22"/>
  <c r="H17" i="22"/>
  <c r="H14" i="22"/>
  <c r="H25" i="22" s="1"/>
  <c r="H19" i="22"/>
  <c r="H16" i="22"/>
  <c r="H23" i="22"/>
  <c r="H22" i="22"/>
  <c r="H20" i="22"/>
  <c r="H18" i="22"/>
  <c r="H56" i="22"/>
  <c r="H53" i="22"/>
  <c r="H52" i="22"/>
  <c r="H55" i="22"/>
  <c r="AB64" i="21"/>
  <c r="AB45" i="21"/>
  <c r="H55" i="21"/>
  <c r="H52" i="21"/>
  <c r="H59" i="21"/>
  <c r="H53" i="21"/>
  <c r="H39" i="21"/>
  <c r="H33" i="21"/>
  <c r="H40" i="21"/>
  <c r="H60" i="21"/>
  <c r="H54" i="21"/>
  <c r="H63" i="21" s="1"/>
  <c r="H61" i="21"/>
  <c r="H56" i="21"/>
  <c r="H62" i="21"/>
  <c r="H58" i="21"/>
  <c r="H43" i="21"/>
  <c r="H34" i="21"/>
  <c r="H44" i="21" s="1"/>
  <c r="H37" i="21"/>
  <c r="H38" i="21"/>
  <c r="H36" i="21"/>
  <c r="H42" i="21"/>
  <c r="H35" i="21"/>
  <c r="H25" i="21"/>
  <c r="CH206" i="20"/>
  <c r="CH188" i="20"/>
  <c r="BK169" i="20"/>
  <c r="CH116" i="20"/>
  <c r="CH98" i="20"/>
  <c r="BK62" i="20"/>
  <c r="CH45" i="20"/>
  <c r="BM35" i="20"/>
  <c r="BN14" i="20"/>
  <c r="BN25" i="20" s="1"/>
  <c r="CH26" i="20"/>
  <c r="BK205" i="20"/>
  <c r="BM133" i="20"/>
  <c r="BN127" i="20" s="1"/>
  <c r="BM115" i="20"/>
  <c r="BM187" i="20"/>
  <c r="BN176" i="20"/>
  <c r="BK97" i="20"/>
  <c r="BM97" i="20"/>
  <c r="BN92" i="20" s="1"/>
  <c r="BN86" i="20"/>
  <c r="BM79" i="20"/>
  <c r="BN68" i="20" s="1"/>
  <c r="BM169" i="20"/>
  <c r="BN158" i="20" s="1"/>
  <c r="BK151" i="20"/>
  <c r="BN94" i="20"/>
  <c r="BM151" i="20"/>
  <c r="BN144" i="20" s="1"/>
  <c r="BM205" i="20"/>
  <c r="BN204" i="20" s="1"/>
  <c r="BN194" i="20"/>
  <c r="BK44" i="20"/>
  <c r="BM33" i="20"/>
  <c r="CH80" i="20"/>
  <c r="BM62" i="20"/>
  <c r="BN51" i="20" s="1"/>
  <c r="BK133" i="20"/>
  <c r="BN61" i="20"/>
  <c r="BM25" i="20"/>
  <c r="AK25" i="23" l="1"/>
  <c r="H44" i="22"/>
  <c r="H63" i="22"/>
  <c r="BN140" i="20"/>
  <c r="BN74" i="20"/>
  <c r="BN53" i="20"/>
  <c r="BN89" i="20"/>
  <c r="BN95" i="20"/>
  <c r="BN96" i="20"/>
  <c r="BN93" i="20"/>
  <c r="BN97" i="20" s="1"/>
  <c r="BN91" i="20"/>
  <c r="BN58" i="20"/>
  <c r="BN54" i="20"/>
  <c r="BN60" i="20"/>
  <c r="BN57" i="20"/>
  <c r="BN56" i="20"/>
  <c r="BN55" i="20"/>
  <c r="BN59" i="20"/>
  <c r="BN52" i="20"/>
  <c r="BN72" i="20"/>
  <c r="BN129" i="20"/>
  <c r="BN160" i="20"/>
  <c r="BN106" i="20"/>
  <c r="BN113" i="20"/>
  <c r="BN111" i="20"/>
  <c r="BN114" i="20"/>
  <c r="BN112" i="20"/>
  <c r="BN108" i="20"/>
  <c r="BN109" i="20"/>
  <c r="BN110" i="20"/>
  <c r="BN123" i="20"/>
  <c r="BN132" i="20"/>
  <c r="BN76" i="20"/>
  <c r="BN88" i="20"/>
  <c r="BN125" i="20"/>
  <c r="BN105" i="20"/>
  <c r="BN44" i="20"/>
  <c r="BM44" i="20"/>
  <c r="BN87" i="20"/>
  <c r="BN183" i="20"/>
  <c r="BN185" i="20"/>
  <c r="BN181" i="20"/>
  <c r="BN179" i="20"/>
  <c r="BN182" i="20"/>
  <c r="BN186" i="20"/>
  <c r="BN180" i="20"/>
  <c r="BN184" i="20"/>
  <c r="BN177" i="20"/>
  <c r="BN178" i="20"/>
  <c r="BN90" i="20"/>
  <c r="BN107" i="20"/>
  <c r="BN131" i="20"/>
  <c r="BN128" i="20"/>
  <c r="BN104" i="20"/>
  <c r="BN165" i="20"/>
  <c r="BN164" i="20"/>
  <c r="BN167" i="20"/>
  <c r="BN166" i="20"/>
  <c r="BN162" i="20"/>
  <c r="BN168" i="20"/>
  <c r="BN161" i="20"/>
  <c r="BN159" i="20"/>
  <c r="BN169" i="20" s="1"/>
  <c r="BN130" i="20"/>
  <c r="BN126" i="20"/>
  <c r="BN124" i="20"/>
  <c r="BN197" i="20"/>
  <c r="BN196" i="20"/>
  <c r="BN200" i="20"/>
  <c r="BN199" i="20"/>
  <c r="BN203" i="20"/>
  <c r="BN198" i="20"/>
  <c r="BN195" i="20"/>
  <c r="BN202" i="20"/>
  <c r="BN201" i="20"/>
  <c r="BN122" i="20"/>
  <c r="BN163" i="20"/>
  <c r="BN149" i="20"/>
  <c r="BN145" i="20"/>
  <c r="BN148" i="20"/>
  <c r="BN147" i="20"/>
  <c r="BN146" i="20"/>
  <c r="BN150" i="20"/>
  <c r="BN143" i="20"/>
  <c r="BN142" i="20"/>
  <c r="BN141" i="20"/>
  <c r="BN70" i="20"/>
  <c r="BN69" i="20"/>
  <c r="BN75" i="20"/>
  <c r="BN78" i="20"/>
  <c r="BN71" i="20"/>
  <c r="BN77" i="20"/>
  <c r="BN73" i="20"/>
  <c r="BN205" i="20" l="1"/>
  <c r="BN187" i="20"/>
  <c r="BN151" i="20"/>
  <c r="BN79" i="20"/>
  <c r="BN62" i="20"/>
  <c r="BN133" i="20"/>
  <c r="BN115" i="20"/>
  <c r="G14" i="19" l="1"/>
  <c r="G15" i="19"/>
  <c r="G16" i="19"/>
  <c r="G17" i="19"/>
  <c r="G18" i="19"/>
  <c r="G19" i="19"/>
  <c r="G20" i="19"/>
  <c r="G21" i="19"/>
  <c r="G22" i="19"/>
  <c r="G23" i="19"/>
  <c r="G24" i="19"/>
  <c r="G25" i="19"/>
  <c r="BB206" i="20"/>
  <c r="BA206" i="20"/>
  <c r="AZ206" i="20"/>
  <c r="AY206" i="20"/>
  <c r="AX206" i="20"/>
  <c r="AW206" i="20"/>
  <c r="AV206" i="20"/>
  <c r="AU206" i="20"/>
  <c r="AT206" i="20"/>
  <c r="AS206" i="20"/>
  <c r="AR206" i="20"/>
  <c r="AQ206" i="20"/>
  <c r="AP206" i="20"/>
  <c r="AO206" i="20"/>
  <c r="BD205" i="20"/>
  <c r="AI204" i="20" s="1"/>
  <c r="BC205" i="20"/>
  <c r="BD204" i="20"/>
  <c r="BC204" i="20"/>
  <c r="BE204" i="20" s="1"/>
  <c r="BD203" i="20"/>
  <c r="AI202" i="20" s="1"/>
  <c r="AJ202" i="20" s="1"/>
  <c r="BC203" i="20"/>
  <c r="AI203" i="20"/>
  <c r="AG203" i="20"/>
  <c r="BD202" i="20"/>
  <c r="AI201" i="20" s="1"/>
  <c r="BC202" i="20"/>
  <c r="BE202" i="20" s="1"/>
  <c r="AH202" i="20"/>
  <c r="AG202" i="20"/>
  <c r="BD201" i="20"/>
  <c r="AI200" i="20" s="1"/>
  <c r="AJ200" i="20" s="1"/>
  <c r="BC201" i="20"/>
  <c r="AH200" i="20" s="1"/>
  <c r="AG201" i="20"/>
  <c r="BD200" i="20"/>
  <c r="AI199" i="20" s="1"/>
  <c r="BC200" i="20"/>
  <c r="BE200" i="20" s="1"/>
  <c r="AG200" i="20"/>
  <c r="BD199" i="20"/>
  <c r="BC199" i="20"/>
  <c r="BE199" i="20" s="1"/>
  <c r="AG199" i="20"/>
  <c r="BD198" i="20"/>
  <c r="AI197" i="20" s="1"/>
  <c r="BC198" i="20"/>
  <c r="AI198" i="20"/>
  <c r="AJ198" i="20" s="1"/>
  <c r="AH198" i="20"/>
  <c r="AG198" i="20"/>
  <c r="BD197" i="20"/>
  <c r="AI196" i="20" s="1"/>
  <c r="AJ196" i="20" s="1"/>
  <c r="BC197" i="20"/>
  <c r="AH197" i="20"/>
  <c r="AG197" i="20"/>
  <c r="BD196" i="20"/>
  <c r="AI195" i="20" s="1"/>
  <c r="BC196" i="20"/>
  <c r="BE196" i="20" s="1"/>
  <c r="AH196" i="20"/>
  <c r="AG196" i="20"/>
  <c r="BD195" i="20"/>
  <c r="AI194" i="20" s="1"/>
  <c r="BC195" i="20"/>
  <c r="AH195" i="20"/>
  <c r="AG195" i="20"/>
  <c r="AH194" i="20"/>
  <c r="AG194" i="20"/>
  <c r="BB188" i="20"/>
  <c r="BA188" i="20"/>
  <c r="AZ188" i="20"/>
  <c r="AY188" i="20"/>
  <c r="AX188" i="20"/>
  <c r="AW188" i="20"/>
  <c r="AV188" i="20"/>
  <c r="AU188" i="20"/>
  <c r="AT188" i="20"/>
  <c r="AS188" i="20"/>
  <c r="AR188" i="20"/>
  <c r="AQ188" i="20"/>
  <c r="AP188" i="20"/>
  <c r="BD188" i="20" s="1"/>
  <c r="AO188" i="20"/>
  <c r="BC188" i="20" s="1"/>
  <c r="BD187" i="20"/>
  <c r="AI186" i="20" s="1"/>
  <c r="AJ186" i="20" s="1"/>
  <c r="BC187" i="20"/>
  <c r="BD186" i="20"/>
  <c r="AI185" i="20" s="1"/>
  <c r="BC186" i="20"/>
  <c r="AH185" i="20" s="1"/>
  <c r="AJ185" i="20" s="1"/>
  <c r="AH186" i="20"/>
  <c r="BD185" i="20"/>
  <c r="BC185" i="20"/>
  <c r="AH184" i="20" s="1"/>
  <c r="AG185" i="20"/>
  <c r="BD184" i="20"/>
  <c r="AI183" i="20" s="1"/>
  <c r="BC184" i="20"/>
  <c r="AH183" i="20" s="1"/>
  <c r="AI184" i="20"/>
  <c r="AG184" i="20"/>
  <c r="BE183" i="20"/>
  <c r="BD183" i="20"/>
  <c r="AI182" i="20" s="1"/>
  <c r="BC183" i="20"/>
  <c r="AH182" i="20" s="1"/>
  <c r="AG183" i="20"/>
  <c r="BE182" i="20"/>
  <c r="BD182" i="20"/>
  <c r="AI181" i="20" s="1"/>
  <c r="BC182" i="20"/>
  <c r="AH181" i="20" s="1"/>
  <c r="AJ181" i="20" s="1"/>
  <c r="AG182" i="20"/>
  <c r="BD181" i="20"/>
  <c r="BC181" i="20"/>
  <c r="AH180" i="20" s="1"/>
  <c r="AG181" i="20"/>
  <c r="BD180" i="20"/>
  <c r="AI179" i="20" s="1"/>
  <c r="BC180" i="20"/>
  <c r="AH179" i="20" s="1"/>
  <c r="AI180" i="20"/>
  <c r="AG180" i="20"/>
  <c r="BD179" i="20"/>
  <c r="AI178" i="20" s="1"/>
  <c r="BC179" i="20"/>
  <c r="AH178" i="20" s="1"/>
  <c r="AG179" i="20"/>
  <c r="BD178" i="20"/>
  <c r="AI177" i="20" s="1"/>
  <c r="BC178" i="20"/>
  <c r="AH177" i="20" s="1"/>
  <c r="AJ177" i="20" s="1"/>
  <c r="AG178" i="20"/>
  <c r="BD177" i="20"/>
  <c r="AI176" i="20" s="1"/>
  <c r="BC177" i="20"/>
  <c r="AH176" i="20" s="1"/>
  <c r="AG177" i="20"/>
  <c r="AG176" i="20"/>
  <c r="BB170" i="20"/>
  <c r="BA170" i="20"/>
  <c r="AZ170" i="20"/>
  <c r="AY170" i="20"/>
  <c r="AX170" i="20"/>
  <c r="AW170" i="20"/>
  <c r="AV170" i="20"/>
  <c r="AU170" i="20"/>
  <c r="AT170" i="20"/>
  <c r="AS170" i="20"/>
  <c r="AR170" i="20"/>
  <c r="AQ170" i="20"/>
  <c r="AP170" i="20"/>
  <c r="AO170" i="20"/>
  <c r="BD169" i="20"/>
  <c r="AI168" i="20" s="1"/>
  <c r="BC169" i="20"/>
  <c r="AH168" i="20" s="1"/>
  <c r="BD168" i="20"/>
  <c r="BC168" i="20"/>
  <c r="BD167" i="20"/>
  <c r="BC167" i="20"/>
  <c r="BE167" i="20" s="1"/>
  <c r="BD166" i="20"/>
  <c r="BE166" i="20" s="1"/>
  <c r="BC166" i="20"/>
  <c r="BD165" i="20"/>
  <c r="BC165" i="20"/>
  <c r="BE165" i="20" s="1"/>
  <c r="BD164" i="20"/>
  <c r="BC164" i="20"/>
  <c r="BE164" i="20" s="1"/>
  <c r="BD163" i="20"/>
  <c r="BC163" i="20"/>
  <c r="BD162" i="20"/>
  <c r="BC162" i="20"/>
  <c r="BE162" i="20" s="1"/>
  <c r="BD161" i="20"/>
  <c r="AI160" i="20" s="1"/>
  <c r="BC161" i="20"/>
  <c r="AH160" i="20" s="1"/>
  <c r="BD160" i="20"/>
  <c r="AI159" i="20" s="1"/>
  <c r="BC160" i="20"/>
  <c r="AH159" i="20" s="1"/>
  <c r="AJ159" i="20" s="1"/>
  <c r="AG160" i="20"/>
  <c r="BE159" i="20"/>
  <c r="BD159" i="20"/>
  <c r="AI158" i="20" s="1"/>
  <c r="BC159" i="20"/>
  <c r="AH158" i="20" s="1"/>
  <c r="AG159" i="20"/>
  <c r="AG158" i="20"/>
  <c r="BB152" i="20"/>
  <c r="BA152" i="20"/>
  <c r="AZ152" i="20"/>
  <c r="AY152" i="20"/>
  <c r="AX152" i="20"/>
  <c r="AW152" i="20"/>
  <c r="AV152" i="20"/>
  <c r="AU152" i="20"/>
  <c r="AT152" i="20"/>
  <c r="AS152" i="20"/>
  <c r="AR152" i="20"/>
  <c r="AQ152" i="20"/>
  <c r="AP152" i="20"/>
  <c r="AO152" i="20"/>
  <c r="BD151" i="20"/>
  <c r="AI150" i="20" s="1"/>
  <c r="BC151" i="20"/>
  <c r="AH150" i="20" s="1"/>
  <c r="BD150" i="20"/>
  <c r="AI149" i="20" s="1"/>
  <c r="BC150" i="20"/>
  <c r="BE150" i="20" s="1"/>
  <c r="BD149" i="20"/>
  <c r="AI148" i="20" s="1"/>
  <c r="BC149" i="20"/>
  <c r="AG149" i="20"/>
  <c r="BD148" i="20"/>
  <c r="BC148" i="20"/>
  <c r="BE148" i="20" s="1"/>
  <c r="AG148" i="20"/>
  <c r="BD147" i="20"/>
  <c r="AI146" i="20" s="1"/>
  <c r="BC147" i="20"/>
  <c r="BE147" i="20" s="1"/>
  <c r="AJ147" i="20"/>
  <c r="AI147" i="20"/>
  <c r="AH147" i="20"/>
  <c r="AG147" i="20"/>
  <c r="BD146" i="20"/>
  <c r="AI145" i="20" s="1"/>
  <c r="BC146" i="20"/>
  <c r="AG146" i="20"/>
  <c r="BD145" i="20"/>
  <c r="AI144" i="20" s="1"/>
  <c r="BC145" i="20"/>
  <c r="AG145" i="20"/>
  <c r="BD144" i="20"/>
  <c r="AI143" i="20" s="1"/>
  <c r="BC144" i="20"/>
  <c r="AH144" i="20"/>
  <c r="AG144" i="20"/>
  <c r="BD143" i="20"/>
  <c r="AI142" i="20" s="1"/>
  <c r="BC143" i="20"/>
  <c r="AG143" i="20"/>
  <c r="BD142" i="20"/>
  <c r="BC142" i="20"/>
  <c r="AG142" i="20"/>
  <c r="BD141" i="20"/>
  <c r="AI140" i="20" s="1"/>
  <c r="BC141" i="20"/>
  <c r="BE141" i="20" s="1"/>
  <c r="AJ141" i="20"/>
  <c r="AI141" i="20"/>
  <c r="AH141" i="20"/>
  <c r="AG141" i="20"/>
  <c r="AH140" i="20"/>
  <c r="AG140" i="20"/>
  <c r="BB134" i="20"/>
  <c r="BA134" i="20"/>
  <c r="AZ134" i="20"/>
  <c r="AY134" i="20"/>
  <c r="AX134" i="20"/>
  <c r="AW134" i="20"/>
  <c r="AV134" i="20"/>
  <c r="AU134" i="20"/>
  <c r="AT134" i="20"/>
  <c r="AS134" i="20"/>
  <c r="AR134" i="20"/>
  <c r="AQ134" i="20"/>
  <c r="AP134" i="20"/>
  <c r="BD134" i="20" s="1"/>
  <c r="AO134" i="20"/>
  <c r="BC134" i="20" s="1"/>
  <c r="BD133" i="20"/>
  <c r="AI132" i="20" s="1"/>
  <c r="BC133" i="20"/>
  <c r="BD132" i="20"/>
  <c r="BC132" i="20"/>
  <c r="AH131" i="20" s="1"/>
  <c r="AJ131" i="20" s="1"/>
  <c r="AH132" i="20"/>
  <c r="BD131" i="20"/>
  <c r="AI130" i="20" s="1"/>
  <c r="BC131" i="20"/>
  <c r="AH130" i="20" s="1"/>
  <c r="AJ130" i="20" s="1"/>
  <c r="AI131" i="20"/>
  <c r="AG131" i="20"/>
  <c r="BD130" i="20"/>
  <c r="AI129" i="20" s="1"/>
  <c r="BC130" i="20"/>
  <c r="AH129" i="20" s="1"/>
  <c r="AG130" i="20"/>
  <c r="BD129" i="20"/>
  <c r="AI128" i="20" s="1"/>
  <c r="BC129" i="20"/>
  <c r="AH128" i="20" s="1"/>
  <c r="AG129" i="20"/>
  <c r="BD128" i="20"/>
  <c r="AI127" i="20" s="1"/>
  <c r="BC128" i="20"/>
  <c r="AH127" i="20" s="1"/>
  <c r="AG128" i="20"/>
  <c r="BD127" i="20"/>
  <c r="AI126" i="20" s="1"/>
  <c r="BC127" i="20"/>
  <c r="AH126" i="20" s="1"/>
  <c r="AJ126" i="20" s="1"/>
  <c r="AG127" i="20"/>
  <c r="BD126" i="20"/>
  <c r="AI125" i="20" s="1"/>
  <c r="BC126" i="20"/>
  <c r="AH125" i="20" s="1"/>
  <c r="AJ125" i="20" s="1"/>
  <c r="AG126" i="20"/>
  <c r="BE125" i="20"/>
  <c r="BD125" i="20"/>
  <c r="AI124" i="20" s="1"/>
  <c r="BC125" i="20"/>
  <c r="AH124" i="20" s="1"/>
  <c r="AG125" i="20"/>
  <c r="BD124" i="20"/>
  <c r="AI123" i="20" s="1"/>
  <c r="BC124" i="20"/>
  <c r="AH123" i="20" s="1"/>
  <c r="AG124" i="20"/>
  <c r="BD123" i="20"/>
  <c r="AI122" i="20" s="1"/>
  <c r="BC123" i="20"/>
  <c r="BE123" i="20" s="1"/>
  <c r="AG123" i="20"/>
  <c r="AG122" i="20"/>
  <c r="BB116" i="20"/>
  <c r="BA116" i="20"/>
  <c r="AZ116" i="20"/>
  <c r="AY116" i="20"/>
  <c r="AX116" i="20"/>
  <c r="AW116" i="20"/>
  <c r="AV116" i="20"/>
  <c r="AU116" i="20"/>
  <c r="AT116" i="20"/>
  <c r="AS116" i="20"/>
  <c r="AR116" i="20"/>
  <c r="AQ116" i="20"/>
  <c r="AP116" i="20"/>
  <c r="AO116" i="20"/>
  <c r="BD115" i="20"/>
  <c r="AI114" i="20" s="1"/>
  <c r="BC115" i="20"/>
  <c r="BE115" i="20" s="1"/>
  <c r="BD114" i="20"/>
  <c r="BC114" i="20"/>
  <c r="AH113" i="20" s="1"/>
  <c r="AH114" i="20"/>
  <c r="BD113" i="20"/>
  <c r="BC113" i="20"/>
  <c r="BE113" i="20" s="1"/>
  <c r="AI113" i="20"/>
  <c r="AG113" i="20"/>
  <c r="BD112" i="20"/>
  <c r="AI111" i="20" s="1"/>
  <c r="BC112" i="20"/>
  <c r="AI112" i="20"/>
  <c r="AH112" i="20"/>
  <c r="AJ112" i="20" s="1"/>
  <c r="AG112" i="20"/>
  <c r="BD111" i="20"/>
  <c r="AI110" i="20" s="1"/>
  <c r="BC111" i="20"/>
  <c r="AH111" i="20"/>
  <c r="AG111" i="20"/>
  <c r="BD110" i="20"/>
  <c r="BC110" i="20"/>
  <c r="BE110" i="20" s="1"/>
  <c r="AH110" i="20"/>
  <c r="AG110" i="20"/>
  <c r="BD109" i="20"/>
  <c r="BC109" i="20"/>
  <c r="BE109" i="20" s="1"/>
  <c r="AI109" i="20"/>
  <c r="AH109" i="20"/>
  <c r="AJ109" i="20" s="1"/>
  <c r="AG109" i="20"/>
  <c r="BD108" i="20"/>
  <c r="AI107" i="20" s="1"/>
  <c r="BC108" i="20"/>
  <c r="AI108" i="20"/>
  <c r="AG108" i="20"/>
  <c r="BD107" i="20"/>
  <c r="AI106" i="20" s="1"/>
  <c r="BC107" i="20"/>
  <c r="AH106" i="20" s="1"/>
  <c r="AG107" i="20"/>
  <c r="BD106" i="20"/>
  <c r="BC106" i="20"/>
  <c r="BE106" i="20" s="1"/>
  <c r="AG106" i="20"/>
  <c r="BD105" i="20"/>
  <c r="AI104" i="20" s="1"/>
  <c r="BC105" i="20"/>
  <c r="BE105" i="20" s="1"/>
  <c r="AI105" i="20"/>
  <c r="AG105" i="20"/>
  <c r="AG104" i="20"/>
  <c r="BB98" i="20"/>
  <c r="BA98" i="20"/>
  <c r="AZ98" i="20"/>
  <c r="AY98" i="20"/>
  <c r="AX98" i="20"/>
  <c r="AW98" i="20"/>
  <c r="AV98" i="20"/>
  <c r="AU98" i="20"/>
  <c r="AT98" i="20"/>
  <c r="AS98" i="20"/>
  <c r="AR98" i="20"/>
  <c r="AQ98" i="20"/>
  <c r="AP98" i="20"/>
  <c r="AO98" i="20"/>
  <c r="BC98" i="20" s="1"/>
  <c r="BD97" i="20"/>
  <c r="AI96" i="20" s="1"/>
  <c r="BC97" i="20"/>
  <c r="BE96" i="20"/>
  <c r="BD96" i="20"/>
  <c r="AI95" i="20" s="1"/>
  <c r="BC96" i="20"/>
  <c r="AH95" i="20" s="1"/>
  <c r="AJ95" i="20" s="1"/>
  <c r="AH96" i="20"/>
  <c r="BD95" i="20"/>
  <c r="AI94" i="20" s="1"/>
  <c r="BC95" i="20"/>
  <c r="AH94" i="20" s="1"/>
  <c r="AJ94" i="20" s="1"/>
  <c r="AG95" i="20"/>
  <c r="BE94" i="20"/>
  <c r="BD94" i="20"/>
  <c r="AI93" i="20" s="1"/>
  <c r="BC94" i="20"/>
  <c r="AH93" i="20" s="1"/>
  <c r="AJ93" i="20" s="1"/>
  <c r="AG94" i="20"/>
  <c r="BD93" i="20"/>
  <c r="AI92" i="20" s="1"/>
  <c r="BC93" i="20"/>
  <c r="AH92" i="20" s="1"/>
  <c r="AG93" i="20"/>
  <c r="BE92" i="20"/>
  <c r="BD92" i="20"/>
  <c r="AI91" i="20" s="1"/>
  <c r="BC92" i="20"/>
  <c r="AH91" i="20" s="1"/>
  <c r="AJ91" i="20" s="1"/>
  <c r="AG92" i="20"/>
  <c r="BD91" i="20"/>
  <c r="AI90" i="20" s="1"/>
  <c r="BC91" i="20"/>
  <c r="AH90" i="20" s="1"/>
  <c r="AJ90" i="20" s="1"/>
  <c r="AG91" i="20"/>
  <c r="BE90" i="20"/>
  <c r="BD90" i="20"/>
  <c r="AI89" i="20" s="1"/>
  <c r="BC90" i="20"/>
  <c r="AH89" i="20" s="1"/>
  <c r="AJ89" i="20" s="1"/>
  <c r="AG90" i="20"/>
  <c r="BD89" i="20"/>
  <c r="AI88" i="20" s="1"/>
  <c r="BC89" i="20"/>
  <c r="AH88" i="20" s="1"/>
  <c r="AG89" i="20"/>
  <c r="BE88" i="20"/>
  <c r="BD88" i="20"/>
  <c r="AI87" i="20" s="1"/>
  <c r="BC88" i="20"/>
  <c r="AH87" i="20" s="1"/>
  <c r="AJ87" i="20" s="1"/>
  <c r="AG88" i="20"/>
  <c r="BD87" i="20"/>
  <c r="AI86" i="20" s="1"/>
  <c r="BC87" i="20"/>
  <c r="AH86" i="20" s="1"/>
  <c r="AG87" i="20"/>
  <c r="AG86" i="20"/>
  <c r="BB80" i="20"/>
  <c r="BA80" i="20"/>
  <c r="AZ80" i="20"/>
  <c r="AY80" i="20"/>
  <c r="AX80" i="20"/>
  <c r="AW80" i="20"/>
  <c r="AV80" i="20"/>
  <c r="AU80" i="20"/>
  <c r="AT80" i="20"/>
  <c r="AS80" i="20"/>
  <c r="AR80" i="20"/>
  <c r="AQ80" i="20"/>
  <c r="AP80" i="20"/>
  <c r="AO80" i="20"/>
  <c r="BD79" i="20"/>
  <c r="AI78" i="20" s="1"/>
  <c r="BC79" i="20"/>
  <c r="AH78" i="20" s="1"/>
  <c r="BD78" i="20"/>
  <c r="BC78" i="20"/>
  <c r="BD77" i="20"/>
  <c r="AI76" i="20" s="1"/>
  <c r="BC77" i="20"/>
  <c r="AI77" i="20"/>
  <c r="AG77" i="20"/>
  <c r="BD76" i="20"/>
  <c r="BC76" i="20"/>
  <c r="BE76" i="20" s="1"/>
  <c r="AH76" i="20"/>
  <c r="AG76" i="20"/>
  <c r="BD75" i="20"/>
  <c r="BC75" i="20"/>
  <c r="AH74" i="20" s="1"/>
  <c r="AJ74" i="20" s="1"/>
  <c r="AI75" i="20"/>
  <c r="AG75" i="20"/>
  <c r="BD74" i="20"/>
  <c r="BC74" i="20"/>
  <c r="AH73" i="20" s="1"/>
  <c r="AI74" i="20"/>
  <c r="AG74" i="20"/>
  <c r="BD73" i="20"/>
  <c r="BC73" i="20"/>
  <c r="AI73" i="20"/>
  <c r="AG73" i="20"/>
  <c r="BD72" i="20"/>
  <c r="BC72" i="20"/>
  <c r="AH71" i="20" s="1"/>
  <c r="AI72" i="20"/>
  <c r="AH72" i="20"/>
  <c r="AJ72" i="20" s="1"/>
  <c r="AG72" i="20"/>
  <c r="BD71" i="20"/>
  <c r="AI70" i="20" s="1"/>
  <c r="BC71" i="20"/>
  <c r="BE71" i="20" s="1"/>
  <c r="AI71" i="20"/>
  <c r="AG71" i="20"/>
  <c r="BD70" i="20"/>
  <c r="BC70" i="20"/>
  <c r="AH69" i="20" s="1"/>
  <c r="AJ69" i="20" s="1"/>
  <c r="AH70" i="20"/>
  <c r="AJ70" i="20" s="1"/>
  <c r="AG70" i="20"/>
  <c r="BD69" i="20"/>
  <c r="AI68" i="20" s="1"/>
  <c r="BC69" i="20"/>
  <c r="BE69" i="20" s="1"/>
  <c r="AI69" i="20"/>
  <c r="AG69" i="20"/>
  <c r="AG68" i="20"/>
  <c r="BB63" i="20"/>
  <c r="BA63" i="20"/>
  <c r="AZ63" i="20"/>
  <c r="AY63" i="20"/>
  <c r="AX63" i="20"/>
  <c r="AW63" i="20"/>
  <c r="AV63" i="20"/>
  <c r="AU63" i="20"/>
  <c r="AT63" i="20"/>
  <c r="AS63" i="20"/>
  <c r="AR63" i="20"/>
  <c r="AQ63" i="20"/>
  <c r="AP63" i="20"/>
  <c r="BD63" i="20" s="1"/>
  <c r="AO63" i="20"/>
  <c r="BC63" i="20" s="1"/>
  <c r="BD62" i="20"/>
  <c r="AI61" i="20" s="1"/>
  <c r="BC62" i="20"/>
  <c r="BE62" i="20" s="1"/>
  <c r="BD61" i="20"/>
  <c r="AI60" i="20" s="1"/>
  <c r="BC61" i="20"/>
  <c r="AH60" i="20" s="1"/>
  <c r="BD60" i="20"/>
  <c r="AI59" i="20" s="1"/>
  <c r="BC60" i="20"/>
  <c r="AH59" i="20" s="1"/>
  <c r="AG60" i="20"/>
  <c r="BD59" i="20"/>
  <c r="AI58" i="20" s="1"/>
  <c r="BC59" i="20"/>
  <c r="AH58" i="20" s="1"/>
  <c r="AJ58" i="20" s="1"/>
  <c r="AG59" i="20"/>
  <c r="BE58" i="20"/>
  <c r="BD58" i="20"/>
  <c r="AI57" i="20" s="1"/>
  <c r="BC58" i="20"/>
  <c r="AH57" i="20" s="1"/>
  <c r="AJ57" i="20" s="1"/>
  <c r="AG58" i="20"/>
  <c r="BD57" i="20"/>
  <c r="AI56" i="20" s="1"/>
  <c r="BC57" i="20"/>
  <c r="AH56" i="20" s="1"/>
  <c r="AG57" i="20"/>
  <c r="BE56" i="20"/>
  <c r="BD56" i="20"/>
  <c r="AI55" i="20" s="1"/>
  <c r="BC56" i="20"/>
  <c r="AH55" i="20" s="1"/>
  <c r="AJ55" i="20" s="1"/>
  <c r="AG56" i="20"/>
  <c r="BD55" i="20"/>
  <c r="AI54" i="20" s="1"/>
  <c r="BC55" i="20"/>
  <c r="AH54" i="20" s="1"/>
  <c r="AJ54" i="20" s="1"/>
  <c r="AG55" i="20"/>
  <c r="BE54" i="20"/>
  <c r="BD54" i="20"/>
  <c r="AI53" i="20" s="1"/>
  <c r="BC54" i="20"/>
  <c r="AH53" i="20" s="1"/>
  <c r="AJ53" i="20" s="1"/>
  <c r="AG54" i="20"/>
  <c r="BD53" i="20"/>
  <c r="AI52" i="20" s="1"/>
  <c r="BC53" i="20"/>
  <c r="AH52" i="20" s="1"/>
  <c r="AG53" i="20"/>
  <c r="BD52" i="20"/>
  <c r="AI51" i="20" s="1"/>
  <c r="BC52" i="20"/>
  <c r="BE52" i="20" s="1"/>
  <c r="AG52" i="20"/>
  <c r="AH51" i="20"/>
  <c r="AG51" i="20"/>
  <c r="BB45" i="20"/>
  <c r="BA45" i="20"/>
  <c r="AZ45" i="20"/>
  <c r="AY45" i="20"/>
  <c r="AX45" i="20"/>
  <c r="AW45" i="20"/>
  <c r="AV45" i="20"/>
  <c r="AU45" i="20"/>
  <c r="AT45" i="20"/>
  <c r="AS45" i="20"/>
  <c r="AR45" i="20"/>
  <c r="AQ45" i="20"/>
  <c r="AP45" i="20"/>
  <c r="AO45" i="20"/>
  <c r="BD44" i="20"/>
  <c r="AI43" i="20" s="1"/>
  <c r="BC44" i="20"/>
  <c r="BE44" i="20" s="1"/>
  <c r="BD43" i="20"/>
  <c r="AI42" i="20" s="1"/>
  <c r="BC43" i="20"/>
  <c r="AH42" i="20" s="1"/>
  <c r="AH43" i="20"/>
  <c r="BD42" i="20"/>
  <c r="BC42" i="20"/>
  <c r="BE42" i="20" s="1"/>
  <c r="BD41" i="20"/>
  <c r="AI40" i="20" s="1"/>
  <c r="BC41" i="20"/>
  <c r="BE41" i="20" s="1"/>
  <c r="AI41" i="20"/>
  <c r="BD40" i="20"/>
  <c r="AI39" i="20" s="1"/>
  <c r="BC40" i="20"/>
  <c r="BE40" i="20" s="1"/>
  <c r="AH40" i="20"/>
  <c r="BD39" i="20"/>
  <c r="AI38" i="20" s="1"/>
  <c r="BC39" i="20"/>
  <c r="AH38" i="20" s="1"/>
  <c r="AH39" i="20"/>
  <c r="BD38" i="20"/>
  <c r="AI37" i="20" s="1"/>
  <c r="BC38" i="20"/>
  <c r="BE38" i="20" s="1"/>
  <c r="BE37" i="20"/>
  <c r="BD37" i="20"/>
  <c r="BC37" i="20"/>
  <c r="AH36" i="20" s="1"/>
  <c r="AJ36" i="20" s="1"/>
  <c r="BD36" i="20"/>
  <c r="AI35" i="20" s="1"/>
  <c r="BC36" i="20"/>
  <c r="AH35" i="20" s="1"/>
  <c r="AI36" i="20"/>
  <c r="BD35" i="20"/>
  <c r="AI34" i="20" s="1"/>
  <c r="BC35" i="20"/>
  <c r="BE35" i="20" s="1"/>
  <c r="BD34" i="20"/>
  <c r="AI33" i="20" s="1"/>
  <c r="BC34" i="20"/>
  <c r="AH33" i="20" s="1"/>
  <c r="BB26" i="20"/>
  <c r="BA26" i="20"/>
  <c r="AZ26" i="20"/>
  <c r="AY26" i="20"/>
  <c r="AX26" i="20"/>
  <c r="AW26" i="20"/>
  <c r="AV26" i="20"/>
  <c r="AU26" i="20"/>
  <c r="AT26" i="20"/>
  <c r="AS26" i="20"/>
  <c r="AR26" i="20"/>
  <c r="AQ26" i="20"/>
  <c r="AP26" i="20"/>
  <c r="AO26" i="20"/>
  <c r="BD25" i="20"/>
  <c r="AI24" i="20" s="1"/>
  <c r="BC25" i="20"/>
  <c r="AH24" i="20" s="1"/>
  <c r="BD24" i="20"/>
  <c r="AI23" i="20" s="1"/>
  <c r="BC24" i="20"/>
  <c r="AH23" i="20" s="1"/>
  <c r="AJ23" i="20" s="1"/>
  <c r="BD23" i="20"/>
  <c r="AI22" i="20" s="1"/>
  <c r="BC23" i="20"/>
  <c r="AG23" i="20"/>
  <c r="BD22" i="20"/>
  <c r="AI21" i="20" s="1"/>
  <c r="BC22" i="20"/>
  <c r="AH21" i="20" s="1"/>
  <c r="AG22" i="20"/>
  <c r="BD21" i="20"/>
  <c r="AI20" i="20" s="1"/>
  <c r="BC21" i="20"/>
  <c r="BE21" i="20" s="1"/>
  <c r="AG21" i="20"/>
  <c r="BD20" i="20"/>
  <c r="AI19" i="20" s="1"/>
  <c r="BC20" i="20"/>
  <c r="AH19" i="20" s="1"/>
  <c r="AJ19" i="20" s="1"/>
  <c r="AG20" i="20"/>
  <c r="BD19" i="20"/>
  <c r="BC19" i="20"/>
  <c r="BE19" i="20" s="1"/>
  <c r="AG19" i="20"/>
  <c r="BD18" i="20"/>
  <c r="AI17" i="20" s="1"/>
  <c r="BC18" i="20"/>
  <c r="AH17" i="20" s="1"/>
  <c r="AJ17" i="20" s="1"/>
  <c r="AI18" i="20"/>
  <c r="AG18" i="20"/>
  <c r="BD17" i="20"/>
  <c r="AI16" i="20" s="1"/>
  <c r="BC17" i="20"/>
  <c r="AG17" i="20"/>
  <c r="BD16" i="20"/>
  <c r="AI15" i="20" s="1"/>
  <c r="BC16" i="20"/>
  <c r="AH15" i="20" s="1"/>
  <c r="AG16" i="20"/>
  <c r="BD15" i="20"/>
  <c r="AI14" i="20" s="1"/>
  <c r="BC15" i="20"/>
  <c r="BE15" i="20" s="1"/>
  <c r="AG15" i="20"/>
  <c r="AG14" i="20"/>
  <c r="Y224" i="20"/>
  <c r="X224" i="20"/>
  <c r="W224" i="20"/>
  <c r="V224" i="20"/>
  <c r="U224" i="20"/>
  <c r="T224" i="20"/>
  <c r="S224" i="20"/>
  <c r="R224" i="20"/>
  <c r="Q224" i="20"/>
  <c r="P224" i="20"/>
  <c r="O224" i="20"/>
  <c r="N224" i="20"/>
  <c r="M224" i="20"/>
  <c r="L224" i="20"/>
  <c r="AA223" i="20"/>
  <c r="F222" i="20" s="1"/>
  <c r="Z223" i="20"/>
  <c r="AB223" i="20" s="1"/>
  <c r="AA222" i="20"/>
  <c r="F221" i="20" s="1"/>
  <c r="Z222" i="20"/>
  <c r="E221" i="20" s="1"/>
  <c r="AA221" i="20"/>
  <c r="F220" i="20" s="1"/>
  <c r="Z221" i="20"/>
  <c r="E220" i="20" s="1"/>
  <c r="D221" i="20"/>
  <c r="AA220" i="20"/>
  <c r="F219" i="20" s="1"/>
  <c r="Z220" i="20"/>
  <c r="E219" i="20" s="1"/>
  <c r="D220" i="20"/>
  <c r="AA219" i="20"/>
  <c r="F218" i="20" s="1"/>
  <c r="Z219" i="20"/>
  <c r="E218" i="20" s="1"/>
  <c r="D219" i="20"/>
  <c r="AA218" i="20"/>
  <c r="F217" i="20" s="1"/>
  <c r="Z218" i="20"/>
  <c r="E217" i="20" s="1"/>
  <c r="D218" i="20"/>
  <c r="AA217" i="20"/>
  <c r="F216" i="20" s="1"/>
  <c r="Z217" i="20"/>
  <c r="E216" i="20" s="1"/>
  <c r="D217" i="20"/>
  <c r="AA216" i="20"/>
  <c r="F215" i="20" s="1"/>
  <c r="Z216" i="20"/>
  <c r="E215" i="20" s="1"/>
  <c r="D216" i="20"/>
  <c r="AA215" i="20"/>
  <c r="F214" i="20" s="1"/>
  <c r="Z215" i="20"/>
  <c r="E214" i="20" s="1"/>
  <c r="D215" i="20"/>
  <c r="AA214" i="20"/>
  <c r="F213" i="20" s="1"/>
  <c r="Z214" i="20"/>
  <c r="E213" i="20" s="1"/>
  <c r="D214" i="20"/>
  <c r="AA213" i="20"/>
  <c r="Z213" i="20"/>
  <c r="E212" i="20" s="1"/>
  <c r="D213" i="20"/>
  <c r="F212" i="20"/>
  <c r="D212" i="20"/>
  <c r="Y206" i="20"/>
  <c r="X206" i="20"/>
  <c r="W206" i="20"/>
  <c r="V206" i="20"/>
  <c r="U206" i="20"/>
  <c r="T206" i="20"/>
  <c r="S206" i="20"/>
  <c r="R206" i="20"/>
  <c r="Q206" i="20"/>
  <c r="P206" i="20"/>
  <c r="O206" i="20"/>
  <c r="N206" i="20"/>
  <c r="M206" i="20"/>
  <c r="L206" i="20"/>
  <c r="AA205" i="20"/>
  <c r="F204" i="20" s="1"/>
  <c r="G204" i="20" s="1"/>
  <c r="Z205" i="20"/>
  <c r="E204" i="20" s="1"/>
  <c r="AA204" i="20"/>
  <c r="F203" i="20" s="1"/>
  <c r="Z204" i="20"/>
  <c r="E203" i="20" s="1"/>
  <c r="AA203" i="20"/>
  <c r="F202" i="20" s="1"/>
  <c r="Z203" i="20"/>
  <c r="AB203" i="20" s="1"/>
  <c r="D203" i="20"/>
  <c r="AA202" i="20"/>
  <c r="F201" i="20" s="1"/>
  <c r="Z202" i="20"/>
  <c r="E201" i="20" s="1"/>
  <c r="D202" i="20"/>
  <c r="AA201" i="20"/>
  <c r="F200" i="20" s="1"/>
  <c r="Z201" i="20"/>
  <c r="E200" i="20" s="1"/>
  <c r="D201" i="20"/>
  <c r="AA200" i="20"/>
  <c r="F199" i="20" s="1"/>
  <c r="Z200" i="20"/>
  <c r="E199" i="20" s="1"/>
  <c r="D200" i="20"/>
  <c r="AA199" i="20"/>
  <c r="F198" i="20" s="1"/>
  <c r="Z199" i="20"/>
  <c r="E198" i="20" s="1"/>
  <c r="D199" i="20"/>
  <c r="AB198" i="20"/>
  <c r="AA198" i="20"/>
  <c r="F197" i="20" s="1"/>
  <c r="Z198" i="20"/>
  <c r="E197" i="20" s="1"/>
  <c r="G197" i="20" s="1"/>
  <c r="D198" i="20"/>
  <c r="AA197" i="20"/>
  <c r="F196" i="20" s="1"/>
  <c r="Z197" i="20"/>
  <c r="E196" i="20" s="1"/>
  <c r="D197" i="20"/>
  <c r="AA196" i="20"/>
  <c r="F195" i="20" s="1"/>
  <c r="Z196" i="20"/>
  <c r="E195" i="20" s="1"/>
  <c r="D196" i="20"/>
  <c r="AA195" i="20"/>
  <c r="F194" i="20" s="1"/>
  <c r="Z195" i="20"/>
  <c r="E194" i="20" s="1"/>
  <c r="D195" i="20"/>
  <c r="D194" i="20"/>
  <c r="Y188" i="20"/>
  <c r="X188" i="20"/>
  <c r="W188" i="20"/>
  <c r="V188" i="20"/>
  <c r="U188" i="20"/>
  <c r="T188" i="20"/>
  <c r="S188" i="20"/>
  <c r="R188" i="20"/>
  <c r="Q188" i="20"/>
  <c r="P188" i="20"/>
  <c r="O188" i="20"/>
  <c r="N188" i="20"/>
  <c r="M188" i="20"/>
  <c r="L188" i="20"/>
  <c r="AA187" i="20"/>
  <c r="F186" i="20" s="1"/>
  <c r="Z187" i="20"/>
  <c r="E186" i="20" s="1"/>
  <c r="G186" i="20" s="1"/>
  <c r="AA186" i="20"/>
  <c r="Z186" i="20"/>
  <c r="AA185" i="20"/>
  <c r="Z185" i="20"/>
  <c r="AA184" i="20"/>
  <c r="AB184" i="20" s="1"/>
  <c r="Z184" i="20"/>
  <c r="AA183" i="20"/>
  <c r="Z183" i="20"/>
  <c r="AA182" i="20"/>
  <c r="Z182" i="20"/>
  <c r="AA181" i="20"/>
  <c r="Z181" i="20"/>
  <c r="AA180" i="20"/>
  <c r="Z180" i="20"/>
  <c r="AA179" i="20"/>
  <c r="Z179" i="20"/>
  <c r="E178" i="20" s="1"/>
  <c r="AA178" i="20"/>
  <c r="F177" i="20" s="1"/>
  <c r="Z178" i="20"/>
  <c r="E177" i="20" s="1"/>
  <c r="F178" i="20"/>
  <c r="D178" i="20"/>
  <c r="AA177" i="20"/>
  <c r="F176" i="20" s="1"/>
  <c r="Z177" i="20"/>
  <c r="E176" i="20" s="1"/>
  <c r="D177" i="20"/>
  <c r="D176" i="20"/>
  <c r="Y170" i="20"/>
  <c r="X170" i="20"/>
  <c r="W170" i="20"/>
  <c r="V170" i="20"/>
  <c r="U170" i="20"/>
  <c r="T170" i="20"/>
  <c r="S170" i="20"/>
  <c r="R170" i="20"/>
  <c r="Q170" i="20"/>
  <c r="P170" i="20"/>
  <c r="O170" i="20"/>
  <c r="N170" i="20"/>
  <c r="M170" i="20"/>
  <c r="L170" i="20"/>
  <c r="AA169" i="20"/>
  <c r="F168" i="20" s="1"/>
  <c r="Z169" i="20"/>
  <c r="E168" i="20" s="1"/>
  <c r="G168" i="20" s="1"/>
  <c r="AA168" i="20"/>
  <c r="F167" i="20" s="1"/>
  <c r="Z168" i="20"/>
  <c r="AA167" i="20"/>
  <c r="F166" i="20" s="1"/>
  <c r="Z167" i="20"/>
  <c r="E166" i="20" s="1"/>
  <c r="D167" i="20"/>
  <c r="AA166" i="20"/>
  <c r="F165" i="20" s="1"/>
  <c r="Z166" i="20"/>
  <c r="E165" i="20" s="1"/>
  <c r="D166" i="20"/>
  <c r="AA165" i="20"/>
  <c r="F164" i="20" s="1"/>
  <c r="Z165" i="20"/>
  <c r="E164" i="20" s="1"/>
  <c r="D165" i="20"/>
  <c r="AA164" i="20"/>
  <c r="F163" i="20" s="1"/>
  <c r="Z164" i="20"/>
  <c r="E163" i="20" s="1"/>
  <c r="D164" i="20"/>
  <c r="AA163" i="20"/>
  <c r="F162" i="20" s="1"/>
  <c r="Z163" i="20"/>
  <c r="E162" i="20" s="1"/>
  <c r="D163" i="20"/>
  <c r="AA162" i="20"/>
  <c r="F161" i="20" s="1"/>
  <c r="Z162" i="20"/>
  <c r="E161" i="20" s="1"/>
  <c r="D162" i="20"/>
  <c r="AA161" i="20"/>
  <c r="F160" i="20" s="1"/>
  <c r="Z161" i="20"/>
  <c r="E160" i="20" s="1"/>
  <c r="D161" i="20"/>
  <c r="AA160" i="20"/>
  <c r="F159" i="20" s="1"/>
  <c r="Z160" i="20"/>
  <c r="E159" i="20" s="1"/>
  <c r="D160" i="20"/>
  <c r="AA159" i="20"/>
  <c r="F158" i="20" s="1"/>
  <c r="Z159" i="20"/>
  <c r="E158" i="20" s="1"/>
  <c r="D159" i="20"/>
  <c r="D158" i="20"/>
  <c r="Y152" i="20"/>
  <c r="X152" i="20"/>
  <c r="W152" i="20"/>
  <c r="V152" i="20"/>
  <c r="U152" i="20"/>
  <c r="T152" i="20"/>
  <c r="S152" i="20"/>
  <c r="R152" i="20"/>
  <c r="Q152" i="20"/>
  <c r="P152" i="20"/>
  <c r="O152" i="20"/>
  <c r="N152" i="20"/>
  <c r="M152" i="20"/>
  <c r="L152" i="20"/>
  <c r="AA151" i="20"/>
  <c r="Z151" i="20"/>
  <c r="AA150" i="20"/>
  <c r="F149" i="20" s="1"/>
  <c r="Z150" i="20"/>
  <c r="AB150" i="20" s="1"/>
  <c r="F150" i="20"/>
  <c r="AA149" i="20"/>
  <c r="F148" i="20" s="1"/>
  <c r="Z149" i="20"/>
  <c r="AB149" i="20" s="1"/>
  <c r="D149" i="20"/>
  <c r="AA148" i="20"/>
  <c r="F147" i="20" s="1"/>
  <c r="Z148" i="20"/>
  <c r="E147" i="20" s="1"/>
  <c r="E148" i="20"/>
  <c r="D148" i="20"/>
  <c r="AA147" i="20"/>
  <c r="F146" i="20" s="1"/>
  <c r="Z147" i="20"/>
  <c r="E146" i="20" s="1"/>
  <c r="D147" i="20"/>
  <c r="AA146" i="20"/>
  <c r="F145" i="20" s="1"/>
  <c r="Z146" i="20"/>
  <c r="E145" i="20" s="1"/>
  <c r="D146" i="20"/>
  <c r="AA145" i="20"/>
  <c r="Z145" i="20"/>
  <c r="E144" i="20" s="1"/>
  <c r="D145" i="20"/>
  <c r="AA144" i="20"/>
  <c r="F143" i="20" s="1"/>
  <c r="Z144" i="20"/>
  <c r="E143" i="20" s="1"/>
  <c r="F144" i="20"/>
  <c r="D144" i="20"/>
  <c r="AA143" i="20"/>
  <c r="F142" i="20" s="1"/>
  <c r="Z143" i="20"/>
  <c r="D143" i="20"/>
  <c r="AA142" i="20"/>
  <c r="F141" i="20" s="1"/>
  <c r="Z142" i="20"/>
  <c r="E141" i="20" s="1"/>
  <c r="D142" i="20"/>
  <c r="AA141" i="20"/>
  <c r="F140" i="20" s="1"/>
  <c r="Z141" i="20"/>
  <c r="E140" i="20" s="1"/>
  <c r="D141" i="20"/>
  <c r="D140" i="20"/>
  <c r="Y134" i="20"/>
  <c r="X134" i="20"/>
  <c r="W134" i="20"/>
  <c r="V134" i="20"/>
  <c r="U134" i="20"/>
  <c r="T134" i="20"/>
  <c r="S134" i="20"/>
  <c r="R134" i="20"/>
  <c r="Q134" i="20"/>
  <c r="P134" i="20"/>
  <c r="O134" i="20"/>
  <c r="N134" i="20"/>
  <c r="M134" i="20"/>
  <c r="L134" i="20"/>
  <c r="AA133" i="20"/>
  <c r="F132" i="20" s="1"/>
  <c r="Z133" i="20"/>
  <c r="AA132" i="20"/>
  <c r="F131" i="20" s="1"/>
  <c r="Z132" i="20"/>
  <c r="E131" i="20" s="1"/>
  <c r="AA131" i="20"/>
  <c r="F130" i="20" s="1"/>
  <c r="Z131" i="20"/>
  <c r="E130" i="20" s="1"/>
  <c r="D131" i="20"/>
  <c r="AA130" i="20"/>
  <c r="F129" i="20" s="1"/>
  <c r="Z130" i="20"/>
  <c r="E129" i="20" s="1"/>
  <c r="D130" i="20"/>
  <c r="AA129" i="20"/>
  <c r="F128" i="20" s="1"/>
  <c r="Z129" i="20"/>
  <c r="E128" i="20" s="1"/>
  <c r="D129" i="20"/>
  <c r="AA128" i="20"/>
  <c r="F127" i="20" s="1"/>
  <c r="Z128" i="20"/>
  <c r="E127" i="20" s="1"/>
  <c r="D128" i="20"/>
  <c r="AA127" i="20"/>
  <c r="F126" i="20" s="1"/>
  <c r="Z127" i="20"/>
  <c r="E126" i="20" s="1"/>
  <c r="D127" i="20"/>
  <c r="AA126" i="20"/>
  <c r="F125" i="20" s="1"/>
  <c r="Z126" i="20"/>
  <c r="E125" i="20" s="1"/>
  <c r="D126" i="20"/>
  <c r="AA125" i="20"/>
  <c r="F124" i="20" s="1"/>
  <c r="Z125" i="20"/>
  <c r="E124" i="20" s="1"/>
  <c r="D125" i="20"/>
  <c r="AA124" i="20"/>
  <c r="F123" i="20" s="1"/>
  <c r="Z124" i="20"/>
  <c r="E123" i="20" s="1"/>
  <c r="D124" i="20"/>
  <c r="AA123" i="20"/>
  <c r="F122" i="20" s="1"/>
  <c r="Z123" i="20"/>
  <c r="E122" i="20" s="1"/>
  <c r="D123" i="20"/>
  <c r="D122" i="20"/>
  <c r="Y115" i="20"/>
  <c r="X115" i="20"/>
  <c r="W115" i="20"/>
  <c r="V115" i="20"/>
  <c r="U115" i="20"/>
  <c r="T115" i="20"/>
  <c r="S115" i="20"/>
  <c r="R115" i="20"/>
  <c r="Q115" i="20"/>
  <c r="P115" i="20"/>
  <c r="O115" i="20"/>
  <c r="N115" i="20"/>
  <c r="M115" i="20"/>
  <c r="L115" i="20"/>
  <c r="AA114" i="20"/>
  <c r="Z114" i="20"/>
  <c r="E113" i="20" s="1"/>
  <c r="AA113" i="20"/>
  <c r="F112" i="20" s="1"/>
  <c r="Z113" i="20"/>
  <c r="E112" i="20" s="1"/>
  <c r="F113" i="20"/>
  <c r="AA112" i="20"/>
  <c r="F111" i="20" s="1"/>
  <c r="Z112" i="20"/>
  <c r="E111" i="20" s="1"/>
  <c r="G111" i="20" s="1"/>
  <c r="D112" i="20"/>
  <c r="AA111" i="20"/>
  <c r="F110" i="20" s="1"/>
  <c r="Z111" i="20"/>
  <c r="E110" i="20" s="1"/>
  <c r="D111" i="20"/>
  <c r="AA110" i="20"/>
  <c r="F109" i="20" s="1"/>
  <c r="Z110" i="20"/>
  <c r="E109" i="20" s="1"/>
  <c r="D110" i="20"/>
  <c r="AA109" i="20"/>
  <c r="F108" i="20" s="1"/>
  <c r="Z109" i="20"/>
  <c r="E108" i="20" s="1"/>
  <c r="D109" i="20"/>
  <c r="AA108" i="20"/>
  <c r="AB108" i="20" s="1"/>
  <c r="Z108" i="20"/>
  <c r="E107" i="20" s="1"/>
  <c r="D108" i="20"/>
  <c r="AA107" i="20"/>
  <c r="F106" i="20" s="1"/>
  <c r="Z107" i="20"/>
  <c r="E106" i="20" s="1"/>
  <c r="G106" i="20" s="1"/>
  <c r="D107" i="20"/>
  <c r="AA106" i="20"/>
  <c r="F105" i="20" s="1"/>
  <c r="Z106" i="20"/>
  <c r="E105" i="20" s="1"/>
  <c r="D106" i="20"/>
  <c r="AA105" i="20"/>
  <c r="Z105" i="20"/>
  <c r="E104" i="20" s="1"/>
  <c r="D105" i="20"/>
  <c r="AB104" i="20"/>
  <c r="AA104" i="20"/>
  <c r="F103" i="20" s="1"/>
  <c r="Z104" i="20"/>
  <c r="E103" i="20" s="1"/>
  <c r="F104" i="20"/>
  <c r="D104" i="20"/>
  <c r="D103" i="20"/>
  <c r="Y98" i="20"/>
  <c r="X98" i="20"/>
  <c r="W98" i="20"/>
  <c r="V98" i="20"/>
  <c r="U98" i="20"/>
  <c r="T98" i="20"/>
  <c r="S98" i="20"/>
  <c r="R98" i="20"/>
  <c r="Q98" i="20"/>
  <c r="P98" i="20"/>
  <c r="O98" i="20"/>
  <c r="N98" i="20"/>
  <c r="M98" i="20"/>
  <c r="L98" i="20"/>
  <c r="AA97" i="20"/>
  <c r="F96" i="20" s="1"/>
  <c r="Z97" i="20"/>
  <c r="E96" i="20" s="1"/>
  <c r="AA96" i="20"/>
  <c r="F95" i="20" s="1"/>
  <c r="Z96" i="20"/>
  <c r="AB96" i="20" s="1"/>
  <c r="AA95" i="20"/>
  <c r="F94" i="20" s="1"/>
  <c r="Z95" i="20"/>
  <c r="E94" i="20" s="1"/>
  <c r="D95" i="20"/>
  <c r="AA94" i="20"/>
  <c r="F93" i="20" s="1"/>
  <c r="Z94" i="20"/>
  <c r="E93" i="20" s="1"/>
  <c r="D94" i="20"/>
  <c r="AA93" i="20"/>
  <c r="F92" i="20" s="1"/>
  <c r="Z93" i="20"/>
  <c r="E92" i="20" s="1"/>
  <c r="D93" i="20"/>
  <c r="AA92" i="20"/>
  <c r="F91" i="20" s="1"/>
  <c r="Z92" i="20"/>
  <c r="E91" i="20" s="1"/>
  <c r="D92" i="20"/>
  <c r="AA91" i="20"/>
  <c r="F90" i="20" s="1"/>
  <c r="Z91" i="20"/>
  <c r="E90" i="20" s="1"/>
  <c r="D91" i="20"/>
  <c r="AA90" i="20"/>
  <c r="F89" i="20" s="1"/>
  <c r="Z90" i="20"/>
  <c r="E89" i="20" s="1"/>
  <c r="D90" i="20"/>
  <c r="AA89" i="20"/>
  <c r="F88" i="20" s="1"/>
  <c r="Z89" i="20"/>
  <c r="E88" i="20" s="1"/>
  <c r="D89" i="20"/>
  <c r="AA88" i="20"/>
  <c r="F87" i="20" s="1"/>
  <c r="Z88" i="20"/>
  <c r="E87" i="20" s="1"/>
  <c r="G87" i="20" s="1"/>
  <c r="D88" i="20"/>
  <c r="AA87" i="20"/>
  <c r="F86" i="20" s="1"/>
  <c r="Z87" i="20"/>
  <c r="E86" i="20" s="1"/>
  <c r="D87" i="20"/>
  <c r="D86" i="20"/>
  <c r="Y80" i="20"/>
  <c r="X80" i="20"/>
  <c r="W80" i="20"/>
  <c r="V80" i="20"/>
  <c r="U80" i="20"/>
  <c r="T80" i="20"/>
  <c r="S80" i="20"/>
  <c r="R80" i="20"/>
  <c r="Q80" i="20"/>
  <c r="P80" i="20"/>
  <c r="O80" i="20"/>
  <c r="N80" i="20"/>
  <c r="M80" i="20"/>
  <c r="L80" i="20"/>
  <c r="AA79" i="20"/>
  <c r="F78" i="20" s="1"/>
  <c r="Z79" i="20"/>
  <c r="E78" i="20" s="1"/>
  <c r="AA78" i="20"/>
  <c r="F77" i="20" s="1"/>
  <c r="Z78" i="20"/>
  <c r="E77" i="20" s="1"/>
  <c r="AA77" i="20"/>
  <c r="F76" i="20" s="1"/>
  <c r="Z77" i="20"/>
  <c r="E76" i="20" s="1"/>
  <c r="D77" i="20"/>
  <c r="AA76" i="20"/>
  <c r="F75" i="20" s="1"/>
  <c r="Z76" i="20"/>
  <c r="E75" i="20" s="1"/>
  <c r="D76" i="20"/>
  <c r="AA75" i="20"/>
  <c r="Z75" i="20"/>
  <c r="AB75" i="20" s="1"/>
  <c r="D75" i="20"/>
  <c r="AA74" i="20"/>
  <c r="F73" i="20" s="1"/>
  <c r="Z74" i="20"/>
  <c r="E73" i="20" s="1"/>
  <c r="G73" i="20" s="1"/>
  <c r="F74" i="20"/>
  <c r="E74" i="20"/>
  <c r="D74" i="20"/>
  <c r="AA73" i="20"/>
  <c r="F72" i="20" s="1"/>
  <c r="Z73" i="20"/>
  <c r="E72" i="20" s="1"/>
  <c r="G72" i="20" s="1"/>
  <c r="D73" i="20"/>
  <c r="AA72" i="20"/>
  <c r="F71" i="20" s="1"/>
  <c r="Z72" i="20"/>
  <c r="E71" i="20" s="1"/>
  <c r="D72" i="20"/>
  <c r="AA71" i="20"/>
  <c r="F70" i="20" s="1"/>
  <c r="Z71" i="20"/>
  <c r="E70" i="20" s="1"/>
  <c r="D71" i="20"/>
  <c r="AA70" i="20"/>
  <c r="F69" i="20" s="1"/>
  <c r="Z70" i="20"/>
  <c r="E69" i="20" s="1"/>
  <c r="D70" i="20"/>
  <c r="AA69" i="20"/>
  <c r="F68" i="20" s="1"/>
  <c r="Z69" i="20"/>
  <c r="E68" i="20" s="1"/>
  <c r="D69" i="20"/>
  <c r="D68" i="20"/>
  <c r="Y62" i="20"/>
  <c r="X62" i="20"/>
  <c r="W62" i="20"/>
  <c r="V62" i="20"/>
  <c r="U62" i="20"/>
  <c r="T62" i="20"/>
  <c r="S62" i="20"/>
  <c r="R62" i="20"/>
  <c r="Q62" i="20"/>
  <c r="P62" i="20"/>
  <c r="O62" i="20"/>
  <c r="N62" i="20"/>
  <c r="M62" i="20"/>
  <c r="L62" i="20"/>
  <c r="AA61" i="20"/>
  <c r="F60" i="20" s="1"/>
  <c r="Z61" i="20"/>
  <c r="AA60" i="20"/>
  <c r="F59" i="20" s="1"/>
  <c r="Z60" i="20"/>
  <c r="E59" i="20" s="1"/>
  <c r="AA59" i="20"/>
  <c r="F58" i="20" s="1"/>
  <c r="Z59" i="20"/>
  <c r="E58" i="20" s="1"/>
  <c r="G58" i="20" s="1"/>
  <c r="D59" i="20"/>
  <c r="AA58" i="20"/>
  <c r="F57" i="20" s="1"/>
  <c r="Z58" i="20"/>
  <c r="E57" i="20" s="1"/>
  <c r="D58" i="20"/>
  <c r="AA57" i="20"/>
  <c r="F56" i="20" s="1"/>
  <c r="Z57" i="20"/>
  <c r="E56" i="20" s="1"/>
  <c r="G56" i="20" s="1"/>
  <c r="D57" i="20"/>
  <c r="AA56" i="20"/>
  <c r="F55" i="20" s="1"/>
  <c r="Z56" i="20"/>
  <c r="E55" i="20" s="1"/>
  <c r="D56" i="20"/>
  <c r="AA55" i="20"/>
  <c r="F54" i="20" s="1"/>
  <c r="Z55" i="20"/>
  <c r="E54" i="20" s="1"/>
  <c r="D55" i="20"/>
  <c r="AA54" i="20"/>
  <c r="F53" i="20" s="1"/>
  <c r="Z54" i="20"/>
  <c r="E53" i="20" s="1"/>
  <c r="D54" i="20"/>
  <c r="AA53" i="20"/>
  <c r="F52" i="20" s="1"/>
  <c r="Z53" i="20"/>
  <c r="E52" i="20" s="1"/>
  <c r="D53" i="20"/>
  <c r="AA52" i="20"/>
  <c r="F51" i="20" s="1"/>
  <c r="Z52" i="20"/>
  <c r="E51" i="20" s="1"/>
  <c r="D52" i="20"/>
  <c r="AA51" i="20"/>
  <c r="F50" i="20" s="1"/>
  <c r="Z51" i="20"/>
  <c r="E50" i="20" s="1"/>
  <c r="D51" i="20"/>
  <c r="D50" i="20"/>
  <c r="Y44" i="20"/>
  <c r="X44" i="20"/>
  <c r="W44" i="20"/>
  <c r="V44" i="20"/>
  <c r="U44" i="20"/>
  <c r="T44" i="20"/>
  <c r="S44" i="20"/>
  <c r="R44" i="20"/>
  <c r="Q44" i="20"/>
  <c r="P44" i="20"/>
  <c r="O44" i="20"/>
  <c r="N44" i="20"/>
  <c r="M44" i="20"/>
  <c r="L44" i="20"/>
  <c r="AA43" i="20"/>
  <c r="F42" i="20" s="1"/>
  <c r="Z43" i="20"/>
  <c r="E42" i="20" s="1"/>
  <c r="AA42" i="20"/>
  <c r="F41" i="20" s="1"/>
  <c r="Z42" i="20"/>
  <c r="AB42" i="20" s="1"/>
  <c r="AA41" i="20"/>
  <c r="F40" i="20" s="1"/>
  <c r="Z41" i="20"/>
  <c r="AB41" i="20" s="1"/>
  <c r="AA40" i="20"/>
  <c r="Z40" i="20"/>
  <c r="E39" i="20" s="1"/>
  <c r="AA39" i="20"/>
  <c r="F38" i="20" s="1"/>
  <c r="Z39" i="20"/>
  <c r="E38" i="20" s="1"/>
  <c r="AA38" i="20"/>
  <c r="F37" i="20" s="1"/>
  <c r="Z38" i="20"/>
  <c r="AA37" i="20"/>
  <c r="F36" i="20" s="1"/>
  <c r="Z37" i="20"/>
  <c r="E36" i="20" s="1"/>
  <c r="AA36" i="20"/>
  <c r="F35" i="20" s="1"/>
  <c r="Z36" i="20"/>
  <c r="AB36" i="20" s="1"/>
  <c r="AA35" i="20"/>
  <c r="F34" i="20" s="1"/>
  <c r="Z35" i="20"/>
  <c r="E34" i="20" s="1"/>
  <c r="AA34" i="20"/>
  <c r="F33" i="20" s="1"/>
  <c r="Z34" i="20"/>
  <c r="E33" i="20" s="1"/>
  <c r="AA33" i="20"/>
  <c r="F32" i="20" s="1"/>
  <c r="Z33" i="20"/>
  <c r="E32" i="20" s="1"/>
  <c r="Y25" i="20"/>
  <c r="X25" i="20"/>
  <c r="W25" i="20"/>
  <c r="V25" i="20"/>
  <c r="U25" i="20"/>
  <c r="T25" i="20"/>
  <c r="S25" i="20"/>
  <c r="R25" i="20"/>
  <c r="Q25" i="20"/>
  <c r="P25" i="20"/>
  <c r="O25" i="20"/>
  <c r="N25" i="20"/>
  <c r="M25" i="20"/>
  <c r="L25" i="20"/>
  <c r="AA24" i="20"/>
  <c r="Z24" i="20"/>
  <c r="F24" i="20"/>
  <c r="E24" i="20"/>
  <c r="AA23" i="20"/>
  <c r="Z23" i="20"/>
  <c r="G23" i="20"/>
  <c r="AA22" i="20"/>
  <c r="Z22" i="20"/>
  <c r="AB22" i="20" s="1"/>
  <c r="G22" i="20"/>
  <c r="AA21" i="20"/>
  <c r="Z21" i="20"/>
  <c r="G21" i="20"/>
  <c r="AA20" i="20"/>
  <c r="Z20" i="20"/>
  <c r="AB20" i="20" s="1"/>
  <c r="G20" i="20"/>
  <c r="AA19" i="20"/>
  <c r="Z19" i="20"/>
  <c r="AB19" i="20" s="1"/>
  <c r="G19" i="20"/>
  <c r="AA18" i="20"/>
  <c r="Z18" i="20"/>
  <c r="G18" i="20"/>
  <c r="AA17" i="20"/>
  <c r="Z17" i="20"/>
  <c r="G17" i="20"/>
  <c r="AB16" i="20"/>
  <c r="AA16" i="20"/>
  <c r="Z16" i="20"/>
  <c r="G16" i="20"/>
  <c r="AA15" i="20"/>
  <c r="Z15" i="20"/>
  <c r="G15" i="20"/>
  <c r="AA14" i="20"/>
  <c r="Z14" i="20"/>
  <c r="AB14" i="20" s="1"/>
  <c r="G14" i="20"/>
  <c r="G13" i="20"/>
  <c r="AH205" i="20" l="1"/>
  <c r="BE205" i="20"/>
  <c r="BE198" i="20"/>
  <c r="BE195" i="20"/>
  <c r="BE206" i="20" s="1"/>
  <c r="AJ197" i="20"/>
  <c r="BC206" i="20"/>
  <c r="AH199" i="20"/>
  <c r="AJ201" i="20"/>
  <c r="BD206" i="20"/>
  <c r="AH203" i="20"/>
  <c r="AJ203" i="20" s="1"/>
  <c r="AJ195" i="20"/>
  <c r="BE203" i="20"/>
  <c r="AJ199" i="20"/>
  <c r="AH204" i="20"/>
  <c r="BE197" i="20"/>
  <c r="AH201" i="20"/>
  <c r="BE201" i="20"/>
  <c r="BE180" i="20"/>
  <c r="AI187" i="20"/>
  <c r="BE177" i="20"/>
  <c r="BE188" i="20" s="1"/>
  <c r="AJ180" i="20"/>
  <c r="BE184" i="20"/>
  <c r="BE181" i="20"/>
  <c r="AJ184" i="20"/>
  <c r="BE178" i="20"/>
  <c r="BE185" i="20"/>
  <c r="AJ178" i="20"/>
  <c r="BE179" i="20"/>
  <c r="AJ182" i="20"/>
  <c r="BE163" i="20"/>
  <c r="BD170" i="20"/>
  <c r="AI169" i="20"/>
  <c r="BE160" i="20"/>
  <c r="BC170" i="20"/>
  <c r="AJ160" i="20"/>
  <c r="BE168" i="20"/>
  <c r="BE143" i="20"/>
  <c r="BE146" i="20"/>
  <c r="BE149" i="20"/>
  <c r="BC152" i="20"/>
  <c r="BE144" i="20"/>
  <c r="AJ150" i="20"/>
  <c r="AI151" i="20"/>
  <c r="AH145" i="20"/>
  <c r="AJ145" i="20" s="1"/>
  <c r="AH142" i="20"/>
  <c r="AH148" i="20"/>
  <c r="AJ148" i="20" s="1"/>
  <c r="BD152" i="20"/>
  <c r="AJ142" i="20"/>
  <c r="BE142" i="20"/>
  <c r="BE145" i="20"/>
  <c r="AJ144" i="20"/>
  <c r="AH143" i="20"/>
  <c r="AJ143" i="20" s="1"/>
  <c r="AH146" i="20"/>
  <c r="AJ146" i="20" s="1"/>
  <c r="BE129" i="20"/>
  <c r="BE133" i="20"/>
  <c r="AJ129" i="20"/>
  <c r="AH122" i="20"/>
  <c r="AH133" i="20" s="1"/>
  <c r="BE126" i="20"/>
  <c r="BE130" i="20"/>
  <c r="BE127" i="20"/>
  <c r="AJ123" i="20"/>
  <c r="BE131" i="20"/>
  <c r="AJ132" i="20"/>
  <c r="BE124" i="20"/>
  <c r="BE128" i="20"/>
  <c r="AJ124" i="20"/>
  <c r="AJ128" i="20"/>
  <c r="AJ110" i="20"/>
  <c r="AJ106" i="20"/>
  <c r="AJ111" i="20"/>
  <c r="AJ113" i="20"/>
  <c r="BE108" i="20"/>
  <c r="BE111" i="20"/>
  <c r="BC116" i="20"/>
  <c r="BD116" i="20"/>
  <c r="AH107" i="20"/>
  <c r="AJ107" i="20" s="1"/>
  <c r="BE112" i="20"/>
  <c r="AH104" i="20"/>
  <c r="BE107" i="20"/>
  <c r="AH105" i="20"/>
  <c r="AJ105" i="20" s="1"/>
  <c r="AH108" i="20"/>
  <c r="AJ108" i="20" s="1"/>
  <c r="BE87" i="20"/>
  <c r="BE91" i="20"/>
  <c r="BE95" i="20"/>
  <c r="AJ88" i="20"/>
  <c r="AJ92" i="20"/>
  <c r="BE89" i="20"/>
  <c r="BE93" i="20"/>
  <c r="BD98" i="20"/>
  <c r="AJ76" i="20"/>
  <c r="AJ71" i="20"/>
  <c r="BE75" i="20"/>
  <c r="BD80" i="20"/>
  <c r="BE73" i="20"/>
  <c r="AJ73" i="20"/>
  <c r="BC80" i="20"/>
  <c r="BE77" i="20"/>
  <c r="BE78" i="20"/>
  <c r="AH68" i="20"/>
  <c r="AJ68" i="20" s="1"/>
  <c r="AJ79" i="20" s="1"/>
  <c r="AK71" i="20" s="1"/>
  <c r="AH75" i="20"/>
  <c r="AJ75" i="20" s="1"/>
  <c r="BE55" i="20"/>
  <c r="BE59" i="20"/>
  <c r="BE60" i="20"/>
  <c r="AJ52" i="20"/>
  <c r="AJ56" i="20"/>
  <c r="AH61" i="20"/>
  <c r="AJ61" i="20" s="1"/>
  <c r="AJ60" i="20"/>
  <c r="BE53" i="20"/>
  <c r="BE57" i="20"/>
  <c r="AJ42" i="20"/>
  <c r="BE39" i="20"/>
  <c r="AJ40" i="20"/>
  <c r="AJ38" i="20"/>
  <c r="BD45" i="20"/>
  <c r="AH37" i="20"/>
  <c r="AJ37" i="20" s="1"/>
  <c r="AH41" i="20"/>
  <c r="AJ41" i="20" s="1"/>
  <c r="BC45" i="20"/>
  <c r="BC26" i="20"/>
  <c r="BE17" i="20"/>
  <c r="BD26" i="20"/>
  <c r="BE23" i="20"/>
  <c r="BE24" i="20"/>
  <c r="BE25" i="20"/>
  <c r="AJ15" i="20"/>
  <c r="AJ43" i="20"/>
  <c r="AJ78" i="20"/>
  <c r="AJ114" i="20"/>
  <c r="AI44" i="20"/>
  <c r="AJ33" i="20"/>
  <c r="AI115" i="20"/>
  <c r="AJ140" i="20"/>
  <c r="AJ168" i="20"/>
  <c r="AJ179" i="20"/>
  <c r="AH97" i="20"/>
  <c r="AJ86" i="20"/>
  <c r="AI79" i="20"/>
  <c r="AI97" i="20"/>
  <c r="AH187" i="20"/>
  <c r="AJ176" i="20"/>
  <c r="AJ183" i="20"/>
  <c r="AI205" i="20"/>
  <c r="AJ194" i="20"/>
  <c r="AJ21" i="20"/>
  <c r="AJ35" i="20"/>
  <c r="AJ96" i="20"/>
  <c r="AJ158" i="20"/>
  <c r="AH169" i="20"/>
  <c r="AI62" i="20"/>
  <c r="AJ59" i="20"/>
  <c r="AI133" i="20"/>
  <c r="AJ127" i="20"/>
  <c r="AJ204" i="20"/>
  <c r="AI25" i="20"/>
  <c r="AJ24" i="20"/>
  <c r="AJ39" i="20"/>
  <c r="AH16" i="20"/>
  <c r="AJ16" i="20" s="1"/>
  <c r="AH18" i="20"/>
  <c r="AJ18" i="20" s="1"/>
  <c r="AH20" i="20"/>
  <c r="AJ20" i="20" s="1"/>
  <c r="AH22" i="20"/>
  <c r="AJ22" i="20" s="1"/>
  <c r="BE70" i="20"/>
  <c r="BE80" i="20" s="1"/>
  <c r="BE72" i="20"/>
  <c r="BE74" i="20"/>
  <c r="BE161" i="20"/>
  <c r="AH34" i="20"/>
  <c r="AJ34" i="20" s="1"/>
  <c r="AH77" i="20"/>
  <c r="AJ77" i="20" s="1"/>
  <c r="BE97" i="20"/>
  <c r="AH149" i="20"/>
  <c r="AJ149" i="20" s="1"/>
  <c r="BE187" i="20"/>
  <c r="AH14" i="20"/>
  <c r="AJ51" i="20"/>
  <c r="BE61" i="20"/>
  <c r="AJ122" i="20"/>
  <c r="BE132" i="20"/>
  <c r="BE134" i="20" s="1"/>
  <c r="BE16" i="20"/>
  <c r="BE26" i="20" s="1"/>
  <c r="BE18" i="20"/>
  <c r="BE20" i="20"/>
  <c r="BE22" i="20"/>
  <c r="BE36" i="20"/>
  <c r="BE79" i="20"/>
  <c r="BE151" i="20"/>
  <c r="BE169" i="20"/>
  <c r="BE43" i="20"/>
  <c r="BE114" i="20"/>
  <c r="BE116" i="20" s="1"/>
  <c r="BE34" i="20"/>
  <c r="BE186" i="20"/>
  <c r="G213" i="20"/>
  <c r="G221" i="20"/>
  <c r="G198" i="20"/>
  <c r="Z206" i="20"/>
  <c r="AB195" i="20"/>
  <c r="AB187" i="20"/>
  <c r="AB180" i="20"/>
  <c r="AB182" i="20"/>
  <c r="AB185" i="20"/>
  <c r="G158" i="20"/>
  <c r="AB151" i="20"/>
  <c r="AB143" i="20"/>
  <c r="Z134" i="20"/>
  <c r="G108" i="20"/>
  <c r="AB105" i="20"/>
  <c r="AB78" i="20"/>
  <c r="AB71" i="20"/>
  <c r="AB76" i="20"/>
  <c r="G145" i="20"/>
  <c r="G112" i="20"/>
  <c r="AB147" i="20"/>
  <c r="AB177" i="20"/>
  <c r="AB200" i="20"/>
  <c r="AB109" i="20"/>
  <c r="AB70" i="20"/>
  <c r="AB144" i="20"/>
  <c r="AB152" i="20" s="1"/>
  <c r="AB106" i="20"/>
  <c r="G110" i="20"/>
  <c r="AB39" i="20"/>
  <c r="AB141" i="20"/>
  <c r="AB197" i="20"/>
  <c r="AB201" i="20"/>
  <c r="AB33" i="20"/>
  <c r="G70" i="20"/>
  <c r="AB74" i="20"/>
  <c r="G109" i="20"/>
  <c r="AB148" i="20"/>
  <c r="G78" i="20"/>
  <c r="F107" i="20"/>
  <c r="G107" i="20" s="1"/>
  <c r="E142" i="20"/>
  <c r="G142" i="20" s="1"/>
  <c r="G144" i="20"/>
  <c r="E202" i="20"/>
  <c r="G202" i="20" s="1"/>
  <c r="AB111" i="20"/>
  <c r="AB146" i="20"/>
  <c r="Z25" i="20"/>
  <c r="G71" i="20"/>
  <c r="AA98" i="20"/>
  <c r="G130" i="20"/>
  <c r="AB17" i="20"/>
  <c r="AB169" i="20"/>
  <c r="Z224" i="20"/>
  <c r="AB73" i="20"/>
  <c r="AB112" i="20"/>
  <c r="G203" i="20"/>
  <c r="Z62" i="20"/>
  <c r="E40" i="20"/>
  <c r="E41" i="20"/>
  <c r="E35" i="20"/>
  <c r="G143" i="20"/>
  <c r="F169" i="20"/>
  <c r="G76" i="20"/>
  <c r="G200" i="20"/>
  <c r="G33" i="20"/>
  <c r="G86" i="20"/>
  <c r="G141" i="20"/>
  <c r="E205" i="20"/>
  <c r="G146" i="20"/>
  <c r="AB34" i="20"/>
  <c r="AB107" i="20"/>
  <c r="AB18" i="20"/>
  <c r="AB23" i="20"/>
  <c r="AB35" i="20"/>
  <c r="AA134" i="20"/>
  <c r="G178" i="20"/>
  <c r="AB196" i="20"/>
  <c r="AB199" i="20"/>
  <c r="G75" i="20"/>
  <c r="G148" i="20"/>
  <c r="G52" i="20"/>
  <c r="AB72" i="20"/>
  <c r="G94" i="20"/>
  <c r="AB110" i="20"/>
  <c r="AB113" i="20"/>
  <c r="G126" i="20"/>
  <c r="AB133" i="20"/>
  <c r="AB145" i="20"/>
  <c r="Z152" i="20"/>
  <c r="AB168" i="20"/>
  <c r="AB186" i="20"/>
  <c r="AB202" i="20"/>
  <c r="G217" i="20"/>
  <c r="AB40" i="20"/>
  <c r="G161" i="20"/>
  <c r="G89" i="20"/>
  <c r="AA152" i="20"/>
  <c r="G162" i="20"/>
  <c r="G105" i="20"/>
  <c r="AB178" i="20"/>
  <c r="AB77" i="20"/>
  <c r="AB24" i="20"/>
  <c r="G35" i="20"/>
  <c r="Z115" i="20"/>
  <c r="AB159" i="20"/>
  <c r="G218" i="20"/>
  <c r="G41" i="20"/>
  <c r="AB69" i="20"/>
  <c r="AB142" i="20"/>
  <c r="AA206" i="20"/>
  <c r="AB15" i="20"/>
  <c r="AB25" i="20" s="1"/>
  <c r="G59" i="20"/>
  <c r="AB79" i="20"/>
  <c r="G90" i="20"/>
  <c r="G96" i="20"/>
  <c r="AA115" i="20"/>
  <c r="E149" i="20"/>
  <c r="G149" i="20" s="1"/>
  <c r="G163" i="20"/>
  <c r="AB181" i="20"/>
  <c r="AA62" i="20"/>
  <c r="Z170" i="20"/>
  <c r="Z188" i="20"/>
  <c r="G214" i="20"/>
  <c r="AB38" i="20"/>
  <c r="AB61" i="20"/>
  <c r="Z80" i="20"/>
  <c r="AB97" i="20"/>
  <c r="G159" i="20"/>
  <c r="G42" i="20"/>
  <c r="AA80" i="20"/>
  <c r="G91" i="20"/>
  <c r="Z98" i="20"/>
  <c r="G123" i="20"/>
  <c r="G219" i="20"/>
  <c r="AA224" i="20"/>
  <c r="AB21" i="20"/>
  <c r="AA25" i="20"/>
  <c r="G74" i="20"/>
  <c r="AB87" i="20"/>
  <c r="G104" i="20"/>
  <c r="G147" i="20"/>
  <c r="AB204" i="20"/>
  <c r="G34" i="20"/>
  <c r="Z44" i="20"/>
  <c r="G55" i="20"/>
  <c r="G129" i="20"/>
  <c r="E150" i="20"/>
  <c r="G150" i="20" s="1"/>
  <c r="AB183" i="20"/>
  <c r="G215" i="20"/>
  <c r="AA44" i="20"/>
  <c r="G69" i="20"/>
  <c r="G77" i="20"/>
  <c r="G92" i="20"/>
  <c r="G124" i="20"/>
  <c r="G160" i="20"/>
  <c r="AA170" i="20"/>
  <c r="AA188" i="20"/>
  <c r="G220" i="20"/>
  <c r="G165" i="20"/>
  <c r="G196" i="20"/>
  <c r="AB205" i="20"/>
  <c r="AB206" i="20" s="1"/>
  <c r="G216" i="20"/>
  <c r="G57" i="20"/>
  <c r="F133" i="20"/>
  <c r="G53" i="20"/>
  <c r="G127" i="20"/>
  <c r="G36" i="20"/>
  <c r="G54" i="20"/>
  <c r="F97" i="20"/>
  <c r="G128" i="20"/>
  <c r="E187" i="20"/>
  <c r="G195" i="20"/>
  <c r="G32" i="20"/>
  <c r="F151" i="20"/>
  <c r="G140" i="20"/>
  <c r="G201" i="20"/>
  <c r="G38" i="20"/>
  <c r="F61" i="20"/>
  <c r="G164" i="20"/>
  <c r="G176" i="20"/>
  <c r="F187" i="20"/>
  <c r="G194" i="20"/>
  <c r="F205" i="20"/>
  <c r="G50" i="20"/>
  <c r="G40" i="20"/>
  <c r="G103" i="20"/>
  <c r="F114" i="20"/>
  <c r="G113" i="20"/>
  <c r="E114" i="20"/>
  <c r="G199" i="20"/>
  <c r="F223" i="20"/>
  <c r="G122" i="20"/>
  <c r="G51" i="20"/>
  <c r="F79" i="20"/>
  <c r="G68" i="20"/>
  <c r="G93" i="20"/>
  <c r="G125" i="20"/>
  <c r="G88" i="20"/>
  <c r="G131" i="20"/>
  <c r="G166" i="20"/>
  <c r="G212" i="20"/>
  <c r="AB51" i="20"/>
  <c r="AB53" i="20"/>
  <c r="AB55" i="20"/>
  <c r="AB57" i="20"/>
  <c r="AB59" i="20"/>
  <c r="AB92" i="20"/>
  <c r="AB94" i="20"/>
  <c r="AB123" i="20"/>
  <c r="AB125" i="20"/>
  <c r="AB127" i="20"/>
  <c r="AB129" i="20"/>
  <c r="AB131" i="20"/>
  <c r="AB160" i="20"/>
  <c r="AB162" i="20"/>
  <c r="AB164" i="20"/>
  <c r="AB166" i="20"/>
  <c r="G177" i="20"/>
  <c r="AB179" i="20"/>
  <c r="AB213" i="20"/>
  <c r="AB215" i="20"/>
  <c r="AB217" i="20"/>
  <c r="AB219" i="20"/>
  <c r="AB221" i="20"/>
  <c r="AB90" i="20"/>
  <c r="F39" i="20"/>
  <c r="G39" i="20" s="1"/>
  <c r="E60" i="20"/>
  <c r="G60" i="20" s="1"/>
  <c r="E132" i="20"/>
  <c r="G132" i="20" s="1"/>
  <c r="E222" i="20"/>
  <c r="G222" i="20" s="1"/>
  <c r="G24" i="20"/>
  <c r="H13" i="20" s="1"/>
  <c r="AB88" i="20"/>
  <c r="E37" i="20"/>
  <c r="G37" i="20" s="1"/>
  <c r="AB43" i="20"/>
  <c r="E95" i="20"/>
  <c r="G95" i="20" s="1"/>
  <c r="AB114" i="20"/>
  <c r="E167" i="20"/>
  <c r="G167" i="20" s="1"/>
  <c r="E79" i="20"/>
  <c r="AB60" i="20"/>
  <c r="AB132" i="20"/>
  <c r="AB222" i="20"/>
  <c r="AB37" i="20"/>
  <c r="AB52" i="20"/>
  <c r="AB54" i="20"/>
  <c r="AB56" i="20"/>
  <c r="AB58" i="20"/>
  <c r="AB89" i="20"/>
  <c r="AB91" i="20"/>
  <c r="AB93" i="20"/>
  <c r="AB95" i="20"/>
  <c r="AB124" i="20"/>
  <c r="AB126" i="20"/>
  <c r="AB128" i="20"/>
  <c r="AB130" i="20"/>
  <c r="AB161" i="20"/>
  <c r="AB163" i="20"/>
  <c r="AB165" i="20"/>
  <c r="AB167" i="20"/>
  <c r="AB214" i="20"/>
  <c r="AB216" i="20"/>
  <c r="AB218" i="20"/>
  <c r="AB220" i="20"/>
  <c r="BE170" i="20" l="1"/>
  <c r="BE152" i="20"/>
  <c r="AH115" i="20"/>
  <c r="AJ104" i="20"/>
  <c r="AJ115" i="20" s="1"/>
  <c r="BE98" i="20"/>
  <c r="AH79" i="20"/>
  <c r="BE63" i="20"/>
  <c r="AH62" i="20"/>
  <c r="AH44" i="20"/>
  <c r="AK77" i="20"/>
  <c r="AH151" i="20"/>
  <c r="AJ187" i="20"/>
  <c r="AK183" i="20" s="1"/>
  <c r="AK176" i="20"/>
  <c r="AK69" i="20"/>
  <c r="AJ151" i="20"/>
  <c r="AK140" i="20"/>
  <c r="AJ133" i="20"/>
  <c r="AK122" i="20" s="1"/>
  <c r="AJ44" i="20"/>
  <c r="AK44" i="20"/>
  <c r="AK59" i="20"/>
  <c r="AJ205" i="20"/>
  <c r="AK194" i="20"/>
  <c r="AJ62" i="20"/>
  <c r="AK51" i="20" s="1"/>
  <c r="BE45" i="20"/>
  <c r="AH25" i="20"/>
  <c r="AJ14" i="20"/>
  <c r="AK204" i="20"/>
  <c r="AJ97" i="20"/>
  <c r="AK86" i="20"/>
  <c r="AJ169" i="20"/>
  <c r="AK78" i="20"/>
  <c r="AK68" i="20"/>
  <c r="AK76" i="20"/>
  <c r="AK74" i="20"/>
  <c r="AK72" i="20"/>
  <c r="AK70" i="20"/>
  <c r="AK75" i="20"/>
  <c r="AK73" i="20"/>
  <c r="AB115" i="20"/>
  <c r="AB188" i="20"/>
  <c r="AB80" i="20"/>
  <c r="AB44" i="20"/>
  <c r="E151" i="20"/>
  <c r="AB224" i="20"/>
  <c r="E223" i="20"/>
  <c r="AB98" i="20"/>
  <c r="F43" i="20"/>
  <c r="AB170" i="20"/>
  <c r="H17" i="20"/>
  <c r="E169" i="20"/>
  <c r="G97" i="20"/>
  <c r="H88" i="20" s="1"/>
  <c r="AB62" i="20"/>
  <c r="G79" i="20"/>
  <c r="H68" i="20" s="1"/>
  <c r="G43" i="20"/>
  <c r="H36" i="20" s="1"/>
  <c r="H23" i="20"/>
  <c r="H16" i="20"/>
  <c r="H19" i="20"/>
  <c r="H21" i="20"/>
  <c r="E43" i="20"/>
  <c r="G133" i="20"/>
  <c r="H132" i="20" s="1"/>
  <c r="H122" i="20"/>
  <c r="H20" i="20"/>
  <c r="H125" i="20"/>
  <c r="H131" i="20"/>
  <c r="E133" i="20"/>
  <c r="G187" i="20"/>
  <c r="H176" i="20" s="1"/>
  <c r="AB134" i="20"/>
  <c r="G169" i="20"/>
  <c r="H164" i="20" s="1"/>
  <c r="E97" i="20"/>
  <c r="E61" i="20"/>
  <c r="H128" i="20"/>
  <c r="G223" i="20"/>
  <c r="H212" i="20" s="1"/>
  <c r="G61" i="20"/>
  <c r="H54" i="20" s="1"/>
  <c r="G205" i="20"/>
  <c r="H199" i="20" s="1"/>
  <c r="G114" i="20"/>
  <c r="H113" i="20" s="1"/>
  <c r="H18" i="20"/>
  <c r="H22" i="20"/>
  <c r="G151" i="20"/>
  <c r="H140" i="20"/>
  <c r="H15" i="20"/>
  <c r="H14" i="20"/>
  <c r="AK114" i="20" l="1"/>
  <c r="AK104" i="20"/>
  <c r="AK61" i="20"/>
  <c r="AK126" i="20"/>
  <c r="AK128" i="20"/>
  <c r="AK125" i="20"/>
  <c r="AK123" i="20"/>
  <c r="AK131" i="20"/>
  <c r="AK129" i="20"/>
  <c r="AK130" i="20"/>
  <c r="AK132" i="20"/>
  <c r="AK124" i="20"/>
  <c r="AK165" i="20"/>
  <c r="AK161" i="20"/>
  <c r="AK162" i="20"/>
  <c r="AK166" i="20"/>
  <c r="AK164" i="20"/>
  <c r="AK167" i="20"/>
  <c r="AK163" i="20"/>
  <c r="AK160" i="20"/>
  <c r="AK159" i="20"/>
  <c r="AK158" i="20"/>
  <c r="AK90" i="20"/>
  <c r="AK88" i="20"/>
  <c r="AK92" i="20"/>
  <c r="AK94" i="20"/>
  <c r="AK89" i="20"/>
  <c r="AK93" i="20"/>
  <c r="AK87" i="20"/>
  <c r="AK91" i="20"/>
  <c r="AK95" i="20"/>
  <c r="AK127" i="20"/>
  <c r="AK96" i="20"/>
  <c r="AK148" i="20"/>
  <c r="AK146" i="20"/>
  <c r="AK147" i="20"/>
  <c r="AK145" i="20"/>
  <c r="AK143" i="20"/>
  <c r="AK141" i="20"/>
  <c r="AK150" i="20"/>
  <c r="AK142" i="20"/>
  <c r="AK144" i="20"/>
  <c r="AK178" i="20"/>
  <c r="AK186" i="20"/>
  <c r="AK185" i="20"/>
  <c r="AK181" i="20"/>
  <c r="AK180" i="20"/>
  <c r="AK177" i="20"/>
  <c r="AK184" i="20"/>
  <c r="AK182" i="20"/>
  <c r="AK168" i="20"/>
  <c r="AK79" i="20"/>
  <c r="AK52" i="20"/>
  <c r="AK56" i="20"/>
  <c r="AK53" i="20"/>
  <c r="AK57" i="20"/>
  <c r="AK55" i="20"/>
  <c r="AK54" i="20"/>
  <c r="AK60" i="20"/>
  <c r="AK58" i="20"/>
  <c r="AK179" i="20"/>
  <c r="AJ25" i="20"/>
  <c r="AK25" i="20"/>
  <c r="AK149" i="20"/>
  <c r="AK205" i="20"/>
  <c r="AK203" i="20"/>
  <c r="AK199" i="20"/>
  <c r="AK195" i="20"/>
  <c r="AK200" i="20"/>
  <c r="AK201" i="20"/>
  <c r="AK198" i="20"/>
  <c r="AK197" i="20"/>
  <c r="AK202" i="20"/>
  <c r="AK196" i="20"/>
  <c r="AK111" i="20"/>
  <c r="AK109" i="20"/>
  <c r="AK107" i="20"/>
  <c r="AK105" i="20"/>
  <c r="AK112" i="20"/>
  <c r="AK110" i="20"/>
  <c r="AK108" i="20"/>
  <c r="AK106" i="20"/>
  <c r="AK113" i="20"/>
  <c r="H167" i="20"/>
  <c r="H103" i="20"/>
  <c r="H201" i="20"/>
  <c r="H38" i="20"/>
  <c r="H93" i="20"/>
  <c r="H194" i="20"/>
  <c r="H195" i="20"/>
  <c r="H24" i="20"/>
  <c r="H39" i="20"/>
  <c r="H127" i="20"/>
  <c r="H177" i="20"/>
  <c r="H147" i="20"/>
  <c r="H141" i="20"/>
  <c r="H144" i="20"/>
  <c r="H143" i="20"/>
  <c r="H150" i="20"/>
  <c r="H148" i="20"/>
  <c r="H142" i="20"/>
  <c r="H146" i="20"/>
  <c r="H149" i="20"/>
  <c r="H145" i="20"/>
  <c r="H106" i="20"/>
  <c r="H109" i="20"/>
  <c r="H110" i="20"/>
  <c r="H105" i="20"/>
  <c r="H107" i="20"/>
  <c r="H104" i="20"/>
  <c r="H111" i="20"/>
  <c r="H112" i="20"/>
  <c r="H108" i="20"/>
  <c r="H57" i="20"/>
  <c r="H182" i="20"/>
  <c r="H185" i="20"/>
  <c r="H181" i="20"/>
  <c r="H179" i="20"/>
  <c r="H183" i="20"/>
  <c r="H184" i="20"/>
  <c r="H180" i="20"/>
  <c r="H178" i="20"/>
  <c r="H186" i="20"/>
  <c r="H95" i="20"/>
  <c r="H71" i="20"/>
  <c r="H78" i="20"/>
  <c r="H69" i="20"/>
  <c r="H75" i="20"/>
  <c r="H76" i="20"/>
  <c r="H77" i="20"/>
  <c r="H73" i="20"/>
  <c r="H74" i="20"/>
  <c r="H72" i="20"/>
  <c r="H70" i="20"/>
  <c r="H35" i="20"/>
  <c r="H41" i="20"/>
  <c r="H34" i="20"/>
  <c r="H33" i="20"/>
  <c r="H42" i="20"/>
  <c r="H51" i="20"/>
  <c r="H32" i="20"/>
  <c r="H196" i="20"/>
  <c r="H202" i="20"/>
  <c r="H204" i="20"/>
  <c r="H197" i="20"/>
  <c r="H198" i="20"/>
  <c r="H200" i="20"/>
  <c r="H203" i="20"/>
  <c r="H37" i="20"/>
  <c r="H216" i="20"/>
  <c r="H221" i="20"/>
  <c r="H213" i="20"/>
  <c r="H217" i="20"/>
  <c r="H219" i="20"/>
  <c r="H218" i="20"/>
  <c r="H214" i="20"/>
  <c r="H220" i="20"/>
  <c r="H215" i="20"/>
  <c r="H53" i="20"/>
  <c r="H60" i="20"/>
  <c r="H165" i="20"/>
  <c r="H162" i="20"/>
  <c r="H158" i="20"/>
  <c r="H159" i="20"/>
  <c r="H161" i="20"/>
  <c r="H163" i="20"/>
  <c r="H160" i="20"/>
  <c r="H168" i="20"/>
  <c r="H123" i="20"/>
  <c r="H126" i="20"/>
  <c r="H129" i="20"/>
  <c r="H124" i="20"/>
  <c r="H130" i="20"/>
  <c r="H166" i="20"/>
  <c r="H94" i="20"/>
  <c r="H87" i="20"/>
  <c r="H92" i="20"/>
  <c r="H90" i="20"/>
  <c r="H89" i="20"/>
  <c r="H96" i="20"/>
  <c r="H91" i="20"/>
  <c r="H86" i="20"/>
  <c r="H50" i="20"/>
  <c r="H222" i="20"/>
  <c r="H40" i="20"/>
  <c r="H59" i="20"/>
  <c r="H55" i="20"/>
  <c r="H58" i="20"/>
  <c r="H56" i="20"/>
  <c r="H52" i="20"/>
  <c r="AK187" i="20" l="1"/>
  <c r="AK169" i="20"/>
  <c r="AK151" i="20"/>
  <c r="AK133" i="20"/>
  <c r="AK115" i="20"/>
  <c r="AK97" i="20"/>
  <c r="AK62" i="20"/>
  <c r="H133" i="20"/>
  <c r="H151" i="20"/>
  <c r="H205" i="20"/>
  <c r="H114" i="20"/>
  <c r="H187" i="20"/>
  <c r="H223" i="20"/>
  <c r="H61" i="20"/>
  <c r="H97" i="20"/>
  <c r="H79" i="20"/>
  <c r="H169" i="20"/>
  <c r="H43" i="20"/>
  <c r="Y64" i="19" l="1"/>
  <c r="X64" i="19"/>
  <c r="W64" i="19"/>
  <c r="V64" i="19"/>
  <c r="U64" i="19"/>
  <c r="T64" i="19"/>
  <c r="S64" i="19"/>
  <c r="R64" i="19"/>
  <c r="Q64" i="19"/>
  <c r="P64" i="19"/>
  <c r="O64" i="19"/>
  <c r="N64" i="19"/>
  <c r="M64" i="19"/>
  <c r="L64" i="19"/>
  <c r="AA63" i="19"/>
  <c r="Z63" i="19"/>
  <c r="AB63" i="19" s="1"/>
  <c r="F63" i="19"/>
  <c r="E63" i="19"/>
  <c r="AA62" i="19"/>
  <c r="Z62" i="19"/>
  <c r="G62" i="19"/>
  <c r="AA61" i="19"/>
  <c r="Z61" i="19"/>
  <c r="G61" i="19"/>
  <c r="AA60" i="19"/>
  <c r="Z60" i="19"/>
  <c r="G60" i="19"/>
  <c r="AA59" i="19"/>
  <c r="Z59" i="19"/>
  <c r="G59" i="19"/>
  <c r="AA58" i="19"/>
  <c r="Z58" i="19"/>
  <c r="AB58" i="19" s="1"/>
  <c r="G58" i="19"/>
  <c r="AA57" i="19"/>
  <c r="Z57" i="19"/>
  <c r="AB57" i="19" s="1"/>
  <c r="G57" i="19"/>
  <c r="AA56" i="19"/>
  <c r="Z56" i="19"/>
  <c r="G56" i="19"/>
  <c r="AA55" i="19"/>
  <c r="Z55" i="19"/>
  <c r="AB55" i="19" s="1"/>
  <c r="G55" i="19"/>
  <c r="AA54" i="19"/>
  <c r="Z54" i="19"/>
  <c r="G54" i="19"/>
  <c r="AA53" i="19"/>
  <c r="Z53" i="19"/>
  <c r="AB53" i="19" s="1"/>
  <c r="G53" i="19"/>
  <c r="G52" i="19"/>
  <c r="Y45" i="19"/>
  <c r="X45" i="19"/>
  <c r="W45" i="19"/>
  <c r="V45" i="19"/>
  <c r="U45" i="19"/>
  <c r="T45" i="19"/>
  <c r="S45" i="19"/>
  <c r="R45" i="19"/>
  <c r="Q45" i="19"/>
  <c r="P45" i="19"/>
  <c r="O45" i="19"/>
  <c r="N45" i="19"/>
  <c r="M45" i="19"/>
  <c r="L45" i="19"/>
  <c r="AA44" i="19"/>
  <c r="Z44" i="19"/>
  <c r="F44" i="19"/>
  <c r="E44" i="19"/>
  <c r="AA43" i="19"/>
  <c r="Z43" i="19"/>
  <c r="G43" i="19"/>
  <c r="AA42" i="19"/>
  <c r="Z42" i="19"/>
  <c r="G42" i="19"/>
  <c r="AA41" i="19"/>
  <c r="Z41" i="19"/>
  <c r="G41" i="19"/>
  <c r="AA40" i="19"/>
  <c r="Z40" i="19"/>
  <c r="G40" i="19"/>
  <c r="AA39" i="19"/>
  <c r="Z39" i="19"/>
  <c r="G39" i="19"/>
  <c r="AA38" i="19"/>
  <c r="Z38" i="19"/>
  <c r="G38" i="19"/>
  <c r="AA37" i="19"/>
  <c r="Z37" i="19"/>
  <c r="G37" i="19"/>
  <c r="AA36" i="19"/>
  <c r="Z36" i="19"/>
  <c r="AB36" i="19" s="1"/>
  <c r="G36" i="19"/>
  <c r="AA35" i="19"/>
  <c r="Z35" i="19"/>
  <c r="G35" i="19"/>
  <c r="AA34" i="19"/>
  <c r="Z34" i="19"/>
  <c r="G34" i="19"/>
  <c r="G33" i="19"/>
  <c r="Y26" i="19"/>
  <c r="X26" i="19"/>
  <c r="W26" i="19"/>
  <c r="V26" i="19"/>
  <c r="U26" i="19"/>
  <c r="T26" i="19"/>
  <c r="S26" i="19"/>
  <c r="R26" i="19"/>
  <c r="Q26" i="19"/>
  <c r="P26" i="19"/>
  <c r="O26" i="19"/>
  <c r="N26" i="19"/>
  <c r="M26" i="19"/>
  <c r="L26" i="19"/>
  <c r="AA25" i="19"/>
  <c r="Z25" i="19"/>
  <c r="F25" i="19"/>
  <c r="E25" i="19"/>
  <c r="AA24" i="19"/>
  <c r="Z24" i="19"/>
  <c r="AB24" i="19" s="1"/>
  <c r="F24" i="19"/>
  <c r="AA23" i="19"/>
  <c r="Z23" i="19"/>
  <c r="AA22" i="19"/>
  <c r="Z22" i="19"/>
  <c r="AA21" i="19"/>
  <c r="Z21" i="19"/>
  <c r="AA20" i="19"/>
  <c r="Z20" i="19"/>
  <c r="AA19" i="19"/>
  <c r="Z19" i="19"/>
  <c r="AA18" i="19"/>
  <c r="Z18" i="19"/>
  <c r="AA17" i="19"/>
  <c r="Z17" i="19"/>
  <c r="AA16" i="19"/>
  <c r="Z16" i="19"/>
  <c r="AA15" i="19"/>
  <c r="Z15" i="19"/>
  <c r="AB23" i="19" l="1"/>
  <c r="AB40" i="19"/>
  <c r="AB41" i="19"/>
  <c r="AB42" i="19"/>
  <c r="AB60" i="19"/>
  <c r="AB39" i="19"/>
  <c r="AB20" i="19"/>
  <c r="AB21" i="19"/>
  <c r="AB22" i="19"/>
  <c r="AB54" i="19"/>
  <c r="AB18" i="19"/>
  <c r="AB62" i="19"/>
  <c r="AB61" i="19"/>
  <c r="AB37" i="19"/>
  <c r="AB43" i="19"/>
  <c r="Z45" i="19"/>
  <c r="AB38" i="19"/>
  <c r="AB44" i="19"/>
  <c r="Z64" i="19"/>
  <c r="AB19" i="19"/>
  <c r="AB59" i="19"/>
  <c r="AA64" i="19"/>
  <c r="AB15" i="19"/>
  <c r="AB16" i="19"/>
  <c r="AB25" i="19"/>
  <c r="G44" i="19"/>
  <c r="H35" i="19" s="1"/>
  <c r="AB56" i="19"/>
  <c r="AB34" i="19"/>
  <c r="G63" i="19"/>
  <c r="H62" i="19" s="1"/>
  <c r="AB17" i="19"/>
  <c r="AA26" i="19"/>
  <c r="AB35" i="19"/>
  <c r="AA45" i="19"/>
  <c r="Z26" i="19"/>
  <c r="H24" i="19"/>
  <c r="H39" i="19" l="1"/>
  <c r="H33" i="19"/>
  <c r="AB64" i="19"/>
  <c r="H43" i="19"/>
  <c r="H23" i="19"/>
  <c r="AB26" i="19"/>
  <c r="H52" i="19"/>
  <c r="H60" i="19"/>
  <c r="H61" i="19"/>
  <c r="H40" i="19"/>
  <c r="H41" i="19"/>
  <c r="H38" i="19"/>
  <c r="H36" i="19"/>
  <c r="H34" i="19"/>
  <c r="AB45" i="19"/>
  <c r="H37" i="19"/>
  <c r="H54" i="19"/>
  <c r="H58" i="19"/>
  <c r="H56" i="19"/>
  <c r="H57" i="19"/>
  <c r="H53" i="19"/>
  <c r="H42" i="19"/>
  <c r="H55" i="19"/>
  <c r="H59" i="19"/>
  <c r="H15" i="19"/>
  <c r="H22" i="19"/>
  <c r="H17" i="19"/>
  <c r="H21" i="19"/>
  <c r="H16" i="19"/>
  <c r="H20" i="19"/>
  <c r="H19" i="19"/>
  <c r="H14" i="19"/>
  <c r="H18" i="19"/>
  <c r="H44" i="19" l="1"/>
  <c r="H63" i="19"/>
  <c r="H25" i="19"/>
  <c r="N63" i="18" l="1"/>
  <c r="O41" i="18"/>
  <c r="N41" i="18"/>
  <c r="N31" i="18"/>
  <c r="E22" i="18" l="1"/>
  <c r="D22" i="18"/>
  <c r="E21" i="18"/>
  <c r="D21" i="18"/>
  <c r="D23" i="18" s="1"/>
  <c r="H17" i="18"/>
  <c r="G17" i="18"/>
  <c r="H16" i="18"/>
  <c r="G16" i="18"/>
  <c r="H15" i="18"/>
  <c r="G15" i="18"/>
  <c r="H14" i="18"/>
  <c r="G14" i="18"/>
  <c r="H13" i="18"/>
  <c r="G13" i="18"/>
  <c r="H12" i="18"/>
  <c r="G12" i="18"/>
  <c r="H11" i="18"/>
  <c r="G11" i="18"/>
  <c r="H10" i="18"/>
  <c r="G10" i="18"/>
  <c r="H9" i="18"/>
  <c r="G9" i="18"/>
  <c r="H8" i="18"/>
  <c r="G8" i="18"/>
  <c r="H7" i="18"/>
  <c r="G7" i="18"/>
  <c r="H6" i="18"/>
  <c r="G6" i="18"/>
  <c r="G18" i="18" l="1"/>
  <c r="H18" i="18"/>
  <c r="E23" i="18"/>
</calcChain>
</file>

<file path=xl/sharedStrings.xml><?xml version="1.0" encoding="utf-8"?>
<sst xmlns="http://schemas.openxmlformats.org/spreadsheetml/2006/main" count="2714" uniqueCount="339">
  <si>
    <t>VICEPRESIDENCIA DE SALUD</t>
  </si>
  <si>
    <t>NÚMERO DE SOLICITUD</t>
  </si>
  <si>
    <t>GERENCIA TÉCNICA</t>
  </si>
  <si>
    <t>FECHA DE RESPUESTA DE GT</t>
  </si>
  <si>
    <t>Formato para solicitud de estudios a Gerencia Técnica V5</t>
  </si>
  <si>
    <t>02. De 1 a 4 años</t>
  </si>
  <si>
    <t>03. De 5 a 14 años</t>
  </si>
  <si>
    <t>Total general</t>
  </si>
  <si>
    <t>SEGMENTACIÓN DE LA POBLACION ESTIMADA</t>
  </si>
  <si>
    <t>SEGMENTACION</t>
  </si>
  <si>
    <t>IPS PRIMARIA</t>
  </si>
  <si>
    <t>% PART</t>
  </si>
  <si>
    <t>SIN SEGMENTACION</t>
  </si>
  <si>
    <t>GESTION BASICA</t>
  </si>
  <si>
    <t>GESTION DE ENFERMEDAD</t>
  </si>
  <si>
    <t>GESTION DE CASO</t>
  </si>
  <si>
    <t>PATOLOGIA</t>
  </si>
  <si>
    <t>N° USUARIOS</t>
  </si>
  <si>
    <t>00. SIN PATOLOGIA</t>
  </si>
  <si>
    <t>09. VIH</t>
  </si>
  <si>
    <t>13. HIPERTENSION ARTERIAL</t>
  </si>
  <si>
    <t>12. DIABETES MELLITUS</t>
  </si>
  <si>
    <t>06. CANCER</t>
  </si>
  <si>
    <t>08. EPOC</t>
  </si>
  <si>
    <t>07. ARTRITIS REUMATOIDEA</t>
  </si>
  <si>
    <t>05. DIALISIS</t>
  </si>
  <si>
    <t>16. PREDIALISIS</t>
  </si>
  <si>
    <t>14. TRASPLANTES</t>
  </si>
  <si>
    <t>11. PSORIASIS</t>
  </si>
  <si>
    <t>15. ENFERMEDAD RENAL CRONICA</t>
  </si>
  <si>
    <t>17. SALUD MENTAL</t>
  </si>
  <si>
    <t>01. HEMOFILIA</t>
  </si>
  <si>
    <t>04. ENF. HUERFANAS O RARAS</t>
  </si>
  <si>
    <t>NORTE DE SANTANDER</t>
  </si>
  <si>
    <t>REGIMEN CONTRIBUTIVO</t>
  </si>
  <si>
    <t>02. ANGIOEDEMA HEREDITARIO</t>
  </si>
  <si>
    <t>03. FIBROSIS QUISTICA</t>
  </si>
  <si>
    <t>10. HEPATITIS C</t>
  </si>
  <si>
    <t>3302</t>
  </si>
  <si>
    <t>Menor 1 Año</t>
  </si>
  <si>
    <t>De 1 a 4 años</t>
  </si>
  <si>
    <t>De 5 a 14 años</t>
  </si>
  <si>
    <t>De 15 a 18 años</t>
  </si>
  <si>
    <t>De 19 a 44 años</t>
  </si>
  <si>
    <t>De 45 a 49 años</t>
  </si>
  <si>
    <t>De 50 a 54 años</t>
  </si>
  <si>
    <t>De 55 a 59 años</t>
  </si>
  <si>
    <t>De 60 a 64 años</t>
  </si>
  <si>
    <t>De 65 a 69 años</t>
  </si>
  <si>
    <t>De 70 a 74 años</t>
  </si>
  <si>
    <t>Mayores de 75 años</t>
  </si>
  <si>
    <t>Población Hombres</t>
  </si>
  <si>
    <t>Población Mujeres</t>
  </si>
  <si>
    <t>Total</t>
  </si>
  <si>
    <t>CURSO DE VIDA</t>
  </si>
  <si>
    <t>H</t>
  </si>
  <si>
    <t>M</t>
  </si>
  <si>
    <t>TOTAL</t>
  </si>
  <si>
    <t>% H</t>
  </si>
  <si>
    <t>% M</t>
  </si>
  <si>
    <t>N.</t>
  </si>
  <si>
    <t xml:space="preserve"> </t>
  </si>
  <si>
    <t>CLÍNICA MÉDICO QUIRÚRGICA S.A.S</t>
  </si>
  <si>
    <r>
      <t xml:space="preserve">MORBILIDAD POR </t>
    </r>
    <r>
      <rPr>
        <b/>
        <sz val="14"/>
        <color rgb="FFFF0000"/>
        <rFont val="Arial"/>
        <family val="2"/>
      </rPr>
      <t>EGRESOS HOSPITALARIOS</t>
    </r>
  </si>
  <si>
    <r>
      <t xml:space="preserve">AÑO: </t>
    </r>
    <r>
      <rPr>
        <b/>
        <u/>
        <sz val="14"/>
        <color theme="1"/>
        <rFont val="Arial"/>
        <family val="2"/>
      </rPr>
      <t>2025</t>
    </r>
  </si>
  <si>
    <r>
      <t xml:space="preserve">Causas Principales de Morbilidad Hospitalaria </t>
    </r>
    <r>
      <rPr>
        <b/>
        <sz val="12"/>
        <color rgb="FFFF0000"/>
        <rFont val="Arial"/>
        <family val="2"/>
      </rPr>
      <t xml:space="preserve">General </t>
    </r>
    <r>
      <rPr>
        <b/>
        <sz val="12"/>
        <color theme="1"/>
        <rFont val="Arial"/>
        <family val="2"/>
      </rPr>
      <t>por tipo de Población, Sexo y Curso de vida.</t>
    </r>
  </si>
  <si>
    <t>Nro.</t>
  </si>
  <si>
    <t>CAUSAS DE MORBILIDAD SEGÚN CIE 10</t>
  </si>
  <si>
    <t>SUBTOTAL</t>
  </si>
  <si>
    <t>TOTAL
GENERAL</t>
  </si>
  <si>
    <t>CAUSAS DE MORBILIDAD</t>
  </si>
  <si>
    <t>FRECUENCIA</t>
  </si>
  <si>
    <t>&lt; 1 AÑO</t>
  </si>
  <si>
    <t>*1 - 5</t>
  </si>
  <si>
    <t>*6  -  11</t>
  </si>
  <si>
    <t>*12 - 17</t>
  </si>
  <si>
    <t>*18 - 28</t>
  </si>
  <si>
    <t>*29 - 59</t>
  </si>
  <si>
    <t>&gt; 60 AÑOS</t>
  </si>
  <si>
    <t>INFECCION AGUDA VIAS RESPIRATORIAS INFERIORES</t>
  </si>
  <si>
    <t>DENGUE</t>
  </si>
  <si>
    <t>CALCULOS DE LA VIA BILIAR</t>
  </si>
  <si>
    <t>INFECCION DE VIAS URINARIAS</t>
  </si>
  <si>
    <t>INFECCIONES DE PIEL Y TEJIDOS BLANCOS</t>
  </si>
  <si>
    <t>APENDICITIS AGUDA</t>
  </si>
  <si>
    <t>INSUFICIENCIA CARDIACA CONGESTIVA</t>
  </si>
  <si>
    <t>ACCIDENTE CEREBROVASCULAR</t>
  </si>
  <si>
    <t>GASTROENTERITIS Y COLITIS</t>
  </si>
  <si>
    <t>DIABETES MELLITUS</t>
  </si>
  <si>
    <t>OTRAS CAUSAS</t>
  </si>
  <si>
    <t>TOTAL GENERAL</t>
  </si>
  <si>
    <r>
      <t xml:space="preserve">Fuente: </t>
    </r>
    <r>
      <rPr>
        <sz val="8"/>
        <color theme="1"/>
        <rFont val="Arial"/>
        <family val="2"/>
      </rPr>
      <t>Informe de Egresos Hospitalización Año 2025</t>
    </r>
  </si>
  <si>
    <r>
      <t>Causas Principales de Morbilidad Hospitalaria</t>
    </r>
    <r>
      <rPr>
        <b/>
        <sz val="12"/>
        <color rgb="FFFF0000"/>
        <rFont val="Arial"/>
        <family val="2"/>
      </rPr>
      <t xml:space="preserve"> Adulto</t>
    </r>
    <r>
      <rPr>
        <b/>
        <sz val="12"/>
        <color theme="1"/>
        <rFont val="Arial"/>
        <family val="2"/>
      </rPr>
      <t xml:space="preserve"> por tipo de Población, Sexo y Curso de vida.</t>
    </r>
  </si>
  <si>
    <t>CICLO VITAL</t>
  </si>
  <si>
    <t>FRACTURA DE FEMUR</t>
  </si>
  <si>
    <t>HEMORRAGIA GASTROINTESTINAL</t>
  </si>
  <si>
    <r>
      <t xml:space="preserve">Causas Principales de Morbilidad Hospitalaria </t>
    </r>
    <r>
      <rPr>
        <b/>
        <sz val="12"/>
        <color rgb="FFFF0000"/>
        <rFont val="Arial"/>
        <family val="2"/>
      </rPr>
      <t>Pediátrica</t>
    </r>
    <r>
      <rPr>
        <b/>
        <sz val="12"/>
        <color theme="1"/>
        <rFont val="Arial"/>
        <family val="2"/>
      </rPr>
      <t xml:space="preserve"> por tipo de Población, Sexo y Curso de vida.</t>
    </r>
  </si>
  <si>
    <t>FIEBRE NO ESPECIFICADA</t>
  </si>
  <si>
    <t>CONSTIPACION</t>
  </si>
  <si>
    <t>DOLOR ABDOMINAL</t>
  </si>
  <si>
    <t>OTRAS CONVULSIONES Y LAS NO ESPECIFICADAS</t>
  </si>
  <si>
    <t>13. De 70 A 74 años</t>
  </si>
  <si>
    <t>01. Menor 1 año</t>
  </si>
  <si>
    <t>04. De 15 a 18 años (H)</t>
  </si>
  <si>
    <t>05. De 15 a 18 años (M)</t>
  </si>
  <si>
    <t>06. De 19 a 44 años (H)</t>
  </si>
  <si>
    <t>07. De 19 a 44 años (M)</t>
  </si>
  <si>
    <t>08. De 45 a 49 años</t>
  </si>
  <si>
    <t>09. De 50 a 54 años</t>
  </si>
  <si>
    <t>10. De 55 a 59 años</t>
  </si>
  <si>
    <t>11. De 60 a 64 años</t>
  </si>
  <si>
    <t>12. De 65 a 69 años</t>
  </si>
  <si>
    <t>14. Mayores de 75 años</t>
  </si>
  <si>
    <t>Menor de 1 año</t>
  </si>
  <si>
    <t>De 5 años</t>
  </si>
  <si>
    <t>De 6 a 9 años</t>
  </si>
  <si>
    <t>De 10 a 11 años</t>
  </si>
  <si>
    <t>De 12 a 13 años</t>
  </si>
  <si>
    <t>De 14 a 15 años</t>
  </si>
  <si>
    <t>De 16 a 17 años</t>
  </si>
  <si>
    <t>De 18 a 20 años</t>
  </si>
  <si>
    <t>De 21 a 24 años</t>
  </si>
  <si>
    <t>De 25 a 28 años</t>
  </si>
  <si>
    <t>De 29 a 34 años</t>
  </si>
  <si>
    <t>De 35 a 39 años</t>
  </si>
  <si>
    <t>De 40 a 44 años</t>
  </si>
  <si>
    <t>De 60 a 63 años</t>
  </si>
  <si>
    <t>De 64 a 65 años</t>
  </si>
  <si>
    <t>De 66 a 68 años</t>
  </si>
  <si>
    <t>De 69 a 71 años</t>
  </si>
  <si>
    <t>De 72 a 74 años</t>
  </si>
  <si>
    <t>De 75 a 77 años</t>
  </si>
  <si>
    <t>De 78 a 79 años</t>
  </si>
  <si>
    <t>80 años y mas</t>
  </si>
  <si>
    <t>N. AFILIADOS POR GRUPO</t>
  </si>
  <si>
    <t>N. AFILIADOS CICLO</t>
  </si>
  <si>
    <t xml:space="preserve">    DISTRIBUCION DE LA POBLACIÓN TOTAL POR CURSO DE VIDA</t>
  </si>
  <si>
    <t>PRIMERA INFANCIA</t>
  </si>
  <si>
    <t>INFANCIA</t>
  </si>
  <si>
    <t>ADOLESCENCIA</t>
  </si>
  <si>
    <t>JUVENTUD</t>
  </si>
  <si>
    <t>ADULTEZ</t>
  </si>
  <si>
    <t>PERSONA MAYOR</t>
  </si>
  <si>
    <t xml:space="preserve">   DISTRIBUCION POBLACIÓN TOTAL POR SEXO Y CURSO DE VIDA</t>
  </si>
  <si>
    <t xml:space="preserve">CARACTERISTICAS DE LA POBLACIÓN </t>
  </si>
  <si>
    <r>
      <t xml:space="preserve">Causas Principales de Morbilidad por </t>
    </r>
    <r>
      <rPr>
        <b/>
        <sz val="12"/>
        <color rgb="FFFF0000"/>
        <rFont val="Arial"/>
        <family val="2"/>
      </rPr>
      <t>Consulta Externa</t>
    </r>
    <r>
      <rPr>
        <b/>
        <sz val="12"/>
        <color theme="1"/>
        <rFont val="Arial"/>
        <family val="2"/>
      </rPr>
      <t xml:space="preserve"> </t>
    </r>
    <r>
      <rPr>
        <b/>
        <sz val="12"/>
        <color rgb="FFFF0000"/>
        <rFont val="Arial"/>
        <family val="2"/>
      </rPr>
      <t xml:space="preserve">General </t>
    </r>
    <r>
      <rPr>
        <b/>
        <sz val="12"/>
        <color theme="1"/>
        <rFont val="Arial"/>
        <family val="2"/>
      </rPr>
      <t>por tipo de Población, Sexo y Curso de vida.</t>
    </r>
  </si>
  <si>
    <t>HERNIA INGUINAL</t>
  </si>
  <si>
    <t>INSUFICIENCIA VENOSA</t>
  </si>
  <si>
    <t xml:space="preserve">GONARTROSIS </t>
  </si>
  <si>
    <t>HERNIA UMBILICAL</t>
  </si>
  <si>
    <t>FRACTURA DE MIEMBRO SUPERIOR</t>
  </si>
  <si>
    <t>HERNIAS VENTRALES Y LAS NO ESPECIFICADAS SIN OBSTRUCCION O GANGRENA</t>
  </si>
  <si>
    <t>PROLAPSO UTEROVAGINAL</t>
  </si>
  <si>
    <t>TRASTORNOS DE LA ARTICULACION TEMPOROMAXILAR</t>
  </si>
  <si>
    <t>HIPOACUSIA  CONDUCTIVA Y/O  NEUROSENSORIAL</t>
  </si>
  <si>
    <r>
      <t xml:space="preserve">Fuente: </t>
    </r>
    <r>
      <rPr>
        <sz val="8"/>
        <color theme="1"/>
        <rFont val="Arial"/>
        <family val="2"/>
      </rPr>
      <t>Informe de Novedades Citas Médicas Cumplidas Año 2025</t>
    </r>
  </si>
  <si>
    <r>
      <t xml:space="preserve">Causas Principales de Morbilidad por </t>
    </r>
    <r>
      <rPr>
        <b/>
        <sz val="12"/>
        <color rgb="FFFF0000"/>
        <rFont val="Arial"/>
        <family val="2"/>
      </rPr>
      <t>Consulta Externa</t>
    </r>
    <r>
      <rPr>
        <b/>
        <sz val="12"/>
        <color theme="1"/>
        <rFont val="Arial"/>
        <family val="2"/>
      </rPr>
      <t xml:space="preserve"> </t>
    </r>
    <r>
      <rPr>
        <b/>
        <sz val="12"/>
        <color rgb="FFFF0000"/>
        <rFont val="Arial"/>
        <family val="2"/>
      </rPr>
      <t xml:space="preserve">General </t>
    </r>
    <r>
      <rPr>
        <b/>
        <sz val="12"/>
        <color theme="1"/>
        <rFont val="Arial"/>
        <family val="2"/>
      </rPr>
      <t xml:space="preserve">por tipo de </t>
    </r>
    <r>
      <rPr>
        <b/>
        <sz val="12"/>
        <color rgb="FFFF0000"/>
        <rFont val="Arial"/>
        <family val="2"/>
      </rPr>
      <t>Especialidad,</t>
    </r>
    <r>
      <rPr>
        <sz val="12"/>
        <color rgb="FFFF0000"/>
        <rFont val="Arial"/>
        <family val="2"/>
      </rPr>
      <t xml:space="preserve"> </t>
    </r>
    <r>
      <rPr>
        <b/>
        <sz val="12"/>
        <color theme="1"/>
        <rFont val="Arial"/>
        <family val="2"/>
      </rPr>
      <t>Población, Sexo y Curso de vida.</t>
    </r>
  </si>
  <si>
    <r>
      <t xml:space="preserve">CAUSAS DE MORBILIDAD </t>
    </r>
    <r>
      <rPr>
        <b/>
        <sz val="10"/>
        <color rgb="FF00B050"/>
        <rFont val="Arial"/>
        <family val="2"/>
      </rPr>
      <t>ANESTESIOLOGÍA</t>
    </r>
  </si>
  <si>
    <t>LEIOMIOMA DEL UTERO</t>
  </si>
  <si>
    <t>HIPERPLASIA DE GLANDULA DEL ENDOMETRIO</t>
  </si>
  <si>
    <r>
      <t xml:space="preserve">CAUSAS DE MORBILIDAD </t>
    </r>
    <r>
      <rPr>
        <b/>
        <sz val="10"/>
        <color rgb="FF00B050"/>
        <rFont val="Arial"/>
        <family val="2"/>
      </rPr>
      <t>CIRUGÍA DE TORAX</t>
    </r>
  </si>
  <si>
    <t>LESION DE SITIOS CONTIGUOS DE LOS BRONQUIOS Y DEL PULMON</t>
  </si>
  <si>
    <t>TUMOR MALIGNO DE LOS BRONQUIOS O DEL PULMON - PARTE NO ESPECIFICADA</t>
  </si>
  <si>
    <t>TORAX EXCAVADO</t>
  </si>
  <si>
    <t>TORAX AZOTADO</t>
  </si>
  <si>
    <t>ESTENOSIS SUBGLOTICA CONSECUTIVA A PROCEDIMIENTO</t>
  </si>
  <si>
    <t>TORAX EN QUILLA</t>
  </si>
  <si>
    <t>ESTENOSIS SUBGLOTICA CONSECUTIVA A PROCEDIMIENTOS</t>
  </si>
  <si>
    <t>PIOTORAX SIN FISTULA</t>
  </si>
  <si>
    <t>TRAUMATISMO DEL TORAX - NO ESPECIFICADO</t>
  </si>
  <si>
    <t>TUMOR DE COMPORTAMIENTO INCIERTO O DESCONOCIDO DEL MEDIASTINO</t>
  </si>
  <si>
    <r>
      <t xml:space="preserve">CAUSAS DE MORBILIDAD </t>
    </r>
    <r>
      <rPr>
        <b/>
        <sz val="10"/>
        <color rgb="FF00B050"/>
        <rFont val="Arial"/>
        <family val="2"/>
      </rPr>
      <t>CIRUGÍA GENERAL</t>
    </r>
  </si>
  <si>
    <t>OTRAS HERNIAS VENTRALES Y LAS NO ESPECIFICADAS SIN OBSTRUCCION O GANGRENA</t>
  </si>
  <si>
    <t>LIPOMATOSIS NO ESPECIFICADA</t>
  </si>
  <si>
    <t>HEMORROIDES</t>
  </si>
  <si>
    <t>APENDICITIS AGUDA - NO ESPECIFICADA</t>
  </si>
  <si>
    <t>HERNIA INCISIONAL SIN OBSTRUCCION O GANGRENA</t>
  </si>
  <si>
    <t>QUISTE EPIDERMICO</t>
  </si>
  <si>
    <t>DOLOR ABDOMINAL LOCALIZADO EN PARTE SUPERIOR</t>
  </si>
  <si>
    <r>
      <t xml:space="preserve">CAUSAS DE MORBILIDAD </t>
    </r>
    <r>
      <rPr>
        <b/>
        <sz val="10"/>
        <color rgb="FF00B050"/>
        <rFont val="Arial"/>
        <family val="2"/>
      </rPr>
      <t>CIRUGÍA MAXILOFACIAL</t>
    </r>
  </si>
  <si>
    <t>DIENTES INCLUIDOS</t>
  </si>
  <si>
    <t>SECUELAS DE FRACTURA DEL CRANEO Y DE HUESOS FACIALES</t>
  </si>
  <si>
    <t>MIALGIA</t>
  </si>
  <si>
    <t>QUISTES DE LOS MAXILARES</t>
  </si>
  <si>
    <t>RAIZ DENTAL RETENIDA</t>
  </si>
  <si>
    <t>ANOMALIAS DE LA RELACION ENTRE LOS ARCOS DENTARIOS</t>
  </si>
  <si>
    <t>ANOMALIAS DENTOFACIALES FUNCIONALES</t>
  </si>
  <si>
    <t>DIENTES SUPERNUMERARIOS</t>
  </si>
  <si>
    <t>AFECCIONES INFLAMATORIAS DE LOS MAXILARES</t>
  </si>
  <si>
    <r>
      <t xml:space="preserve">CAUSAS DE MORBILIDAD </t>
    </r>
    <r>
      <rPr>
        <b/>
        <sz val="10"/>
        <color rgb="FF00B050"/>
        <rFont val="Arial"/>
        <family val="2"/>
      </rPr>
      <t>CIRUGÍA PEDIÁTRICA</t>
    </r>
  </si>
  <si>
    <t>PREPUCIO REDUNDANTE - FIMOSIS Y PARAFIMOSIS</t>
  </si>
  <si>
    <t>TUMOR BENIGNO DEL TEJIDO CONJUNTIVO Y OTROS TEJIDOS BLANDOS</t>
  </si>
  <si>
    <t>TESTICULO NO DESCENDIDO</t>
  </si>
  <si>
    <t>HIDROCELE - NO ESPECIFICADO</t>
  </si>
  <si>
    <t>GASTROSTOMIA</t>
  </si>
  <si>
    <t>TUMOR BENIGNO DEL TEJIDO CONJUNTIVO Y TEJIDOS BLANDOS - DE SITIO NO ESPECIFICADO</t>
  </si>
  <si>
    <t>HEMANGIOMA - DE CUALQUIER SITIO</t>
  </si>
  <si>
    <r>
      <t xml:space="preserve">CAUSAS DE MORBILIDAD </t>
    </r>
    <r>
      <rPr>
        <b/>
        <sz val="10"/>
        <color rgb="FF00B050"/>
        <rFont val="Arial"/>
        <family val="2"/>
      </rPr>
      <t>CIRUGIA PLASTICA Y ESTETICA</t>
    </r>
  </si>
  <si>
    <t>TUMOR MALIGNO DE LA PIEL DE OTRAS PARTES Y DE LAS NO ESPECIFICADAS DE LA CARA</t>
  </si>
  <si>
    <t>HIPERTROFIA DE LA MAMA</t>
  </si>
  <si>
    <t>FIBROSIS Y AFECCIONES CICATRICIALES DE LA PIEL</t>
  </si>
  <si>
    <t>OBESIDAD DEBIDA A EXCESO DE CALORIAS</t>
  </si>
  <si>
    <t>TUMOR BENIGNO DE LA PIEL DE OTRAS PARTES Y DE LAS NO ESPECIFICADAS DE LA CARA</t>
  </si>
  <si>
    <t>ULCERA DE MIEMBRO INFERIOR - NO CLASIFICADA EN OTRA PARTE</t>
  </si>
  <si>
    <t>TUMOR BENIGNO DE LA PIEL DEL TRONCO</t>
  </si>
  <si>
    <t>TUMOR MALIGNO DE LA PIEL DEL MIEMBRO SUPERIOR - INCLUIDO EL HOMBRO</t>
  </si>
  <si>
    <t>ULCERA DE DECUBITO Y POR AREA DE PRESION</t>
  </si>
  <si>
    <t>QUEMADURAS QUE AFECTAN MENOS DEL 10% DE LA SUPERFICIE DEL CUERPO</t>
  </si>
  <si>
    <r>
      <t xml:space="preserve">CAUSAS DE MORBILIDAD </t>
    </r>
    <r>
      <rPr>
        <b/>
        <sz val="10"/>
        <color rgb="FF00B050"/>
        <rFont val="Arial"/>
        <family val="2"/>
      </rPr>
      <t>CIRUGIA VASCULAR</t>
    </r>
  </si>
  <si>
    <t>ATEROSCLEROSIS DE LAS ARTERIAS DE LOS MIEMBROS</t>
  </si>
  <si>
    <t>LINFEDEMA - NO CLASIFICADO EN OTRA PARTE</t>
  </si>
  <si>
    <t>DIABETES MELLITUS NO INSULINODEPENDIENTE - CON COMPLICACIONES MULTIPLES</t>
  </si>
  <si>
    <t>DIABETES MELLITUS INSULINODEPENDIENTE - CON COMPLICACIONES MULTIPLES</t>
  </si>
  <si>
    <t>DIABETES MELLITUS INSULINODEPENDIENTE - CON COMPLICACIONES CIRCULATORIAS PERIFERICAS</t>
  </si>
  <si>
    <t>EMBOLIA Y TROMBOSIS DE OTRAS VENAS ESPECIFICADAS</t>
  </si>
  <si>
    <t>VARICES PELVICAS</t>
  </si>
  <si>
    <t>FLEBITIS Y TROMBOFLEBITIS DE LA VENA FEMORAL</t>
  </si>
  <si>
    <t>TUMOR MALIGNO DE LA MAMA - PARTE NO ESPECIFICADA</t>
  </si>
  <si>
    <r>
      <t xml:space="preserve">CAUSAS DE MORBILIDAD </t>
    </r>
    <r>
      <rPr>
        <b/>
        <sz val="10"/>
        <color rgb="FF00B050"/>
        <rFont val="Arial"/>
        <family val="2"/>
      </rPr>
      <t>GINECOLOGIA</t>
    </r>
  </si>
  <si>
    <t>HEMORRAGIA UTERINA ANORMAL</t>
  </si>
  <si>
    <t>TUMOR DE COMPORTAMIENTO INCIERTO DEL OVARIO</t>
  </si>
  <si>
    <t>CISTOCELE</t>
  </si>
  <si>
    <t>ESTERILIZACION</t>
  </si>
  <si>
    <t>POLIPO DEL CUERPO DEL UTERO</t>
  </si>
  <si>
    <t>EXAMEN GINECOLOGICO (GENERAL) (DE RUTINA)</t>
  </si>
  <si>
    <t>ENTEROCELE VAGINAL</t>
  </si>
  <si>
    <r>
      <t>CAUSAS DE MORBILIDAD</t>
    </r>
    <r>
      <rPr>
        <b/>
        <sz val="10"/>
        <color rgb="FF00B050"/>
        <rFont val="Arial"/>
        <family val="2"/>
      </rPr>
      <t xml:space="preserve"> NEUMOLOGÍA</t>
    </r>
  </si>
  <si>
    <t>EPOC</t>
  </si>
  <si>
    <t>TUBERCULOSIS DEL PULMON, CON EXAMEN BACTERIOLOGICO E HISTOLOGICO NEGATIVOS</t>
  </si>
  <si>
    <t>ENFERMEDAD PULMONAR INTERSTICIAL - NO ESPECIFICADA</t>
  </si>
  <si>
    <r>
      <t xml:space="preserve">CAUSAS DE MORBILIDAD </t>
    </r>
    <r>
      <rPr>
        <b/>
        <sz val="10"/>
        <color rgb="FF00B050"/>
        <rFont val="Arial"/>
        <family val="2"/>
      </rPr>
      <t>ORTOPEDIA Y TRAUMATOLOGIA</t>
    </r>
  </si>
  <si>
    <t>FRACTURA DE MIEMBRO INFERIOR</t>
  </si>
  <si>
    <t>FRACTURA HUESOS DE LA MANO</t>
  </si>
  <si>
    <t>LUMBAGO NO ESPECIFICADO</t>
  </si>
  <si>
    <t>SINDROME DEL MANGUITO ROTATORIO</t>
  </si>
  <si>
    <t>TRASTORNOS DE LOS MENISCOS</t>
  </si>
  <si>
    <t xml:space="preserve">COXARTROSIS </t>
  </si>
  <si>
    <t>FRACTURA HUESOS DEL PIE</t>
  </si>
  <si>
    <t>TRASTORNOS INTERNOS DE LA RODILLA</t>
  </si>
  <si>
    <r>
      <t xml:space="preserve">CAUSAS DE MORBILIDAD </t>
    </r>
    <r>
      <rPr>
        <b/>
        <sz val="10"/>
        <color rgb="FF00B050"/>
        <rFont val="Arial"/>
        <family val="2"/>
      </rPr>
      <t>OTORRINOLARINGOLOIA</t>
    </r>
  </si>
  <si>
    <t>DESVIACION DEL TABIQUE NASAL</t>
  </si>
  <si>
    <t xml:space="preserve">RINITIS ALERGICA </t>
  </si>
  <si>
    <t>CERUMEN IMPACTADO</t>
  </si>
  <si>
    <t>TINNITUS</t>
  </si>
  <si>
    <t>HIPERTROFIA DE LOS CORNETES NASALES</t>
  </si>
  <si>
    <t>HIPERTROFIA DE LAS AMIGDALAS CON HIPERTROFIA DE LAS ADENOIDES</t>
  </si>
  <si>
    <t>OTITIS MEDIA</t>
  </si>
  <si>
    <t>VERTIGO PAROXISTICO BENIGNO</t>
  </si>
  <si>
    <r>
      <t xml:space="preserve">MORBILIDAD POR </t>
    </r>
    <r>
      <rPr>
        <b/>
        <sz val="16"/>
        <color rgb="FFFF0000"/>
        <rFont val="Arial"/>
        <family val="2"/>
      </rPr>
      <t>CONSULTA EXTERNA ESPECIALIZADA GENERAL</t>
    </r>
  </si>
  <si>
    <r>
      <t xml:space="preserve">AÑO: </t>
    </r>
    <r>
      <rPr>
        <b/>
        <u/>
        <sz val="16"/>
        <color theme="1"/>
        <rFont val="Arial"/>
        <family val="2"/>
      </rPr>
      <t>2025</t>
    </r>
  </si>
  <si>
    <t>OTRAS ENFERMEDADES PULMONARES INTERSTICIALES ESPECIFICADAS</t>
  </si>
  <si>
    <t>HIPERHIDROSIS - NO ESPECIFICADA</t>
  </si>
  <si>
    <t>ENFERMEDAD DEL PERICARDIO - NO ESPECIFICADA</t>
  </si>
  <si>
    <t>INFECCIONES DE PIEL Y TEJIDOS BLANDOS</t>
  </si>
  <si>
    <t>INCONTINENCIAS URINARIAS ESPECIFICADAS</t>
  </si>
  <si>
    <t>DISFONIA</t>
  </si>
  <si>
    <r>
      <t xml:space="preserve">MORBILIDAD POR </t>
    </r>
    <r>
      <rPr>
        <b/>
        <sz val="16"/>
        <color rgb="FFFF0000"/>
        <rFont val="Arial"/>
        <family val="2"/>
      </rPr>
      <t>CONSULTA EXTERNA ESPECIALIZADA ADULTO</t>
    </r>
  </si>
  <si>
    <r>
      <t xml:space="preserve">MORBILIDAD POR </t>
    </r>
    <r>
      <rPr>
        <b/>
        <sz val="16"/>
        <color rgb="FFFF0000"/>
        <rFont val="Arial"/>
        <family val="2"/>
      </rPr>
      <t>CONSULTA EXTERNA ESPECIALIZADA PEDIÁTRICA</t>
    </r>
  </si>
  <si>
    <t>ANQUILOGLOSIA</t>
  </si>
  <si>
    <t>DOLOR PELVICO Y PERINEAL</t>
  </si>
  <si>
    <t>HERIDA (s) DE MIEMBRO SUPERIOR</t>
  </si>
  <si>
    <t>TUMEFACCION, MASA O PROMINENCIA LOCALIZADA EN EL MIEMBRO SUPERIOR</t>
  </si>
  <si>
    <t>TUMEFACCION - MASA O PROMINENCIA LOCALIZADA EN SITIOS MULTIPLES</t>
  </si>
  <si>
    <t>MALOCLUSION DE TIPO NO ESPECIFICADO</t>
  </si>
  <si>
    <t>MUCOCELE DE GLANDULA SALIVAL</t>
  </si>
  <si>
    <t>OTROS QUISTES DE LOS MAXILARES</t>
  </si>
  <si>
    <t>FISURA DEL PALADAR DURO</t>
  </si>
  <si>
    <t>MICROTIA</t>
  </si>
  <si>
    <t>TUMORES BENIGNOS DE LA PIEL</t>
  </si>
  <si>
    <t>LABIO LEPORINO, UNILATERAL</t>
  </si>
  <si>
    <t>HERIDA DE OTRAS PARTES DE LA CABEZA</t>
  </si>
  <si>
    <t>SECUELAS DE TRAUMATISMO DE NERVIO DE MIEMBRO SUPERIOR</t>
  </si>
  <si>
    <t xml:space="preserve"> TRASTORNOS DE ARTERIAS - ARTERIOLAS Y VASOS CAPILARES EN ENFERMEDADES CLASIFICADAS EN OTRA PARTE</t>
  </si>
  <si>
    <t>EMBOLIA Y TROMBOSIS DE VENA NO ESPECIFICADA</t>
  </si>
  <si>
    <t>LINFANGIOMA - DE CUALQUIER SITIO</t>
  </si>
  <si>
    <t>TRASTORNOS INFLAMATORIOS DE LA MAMA</t>
  </si>
  <si>
    <t>TUMEFACCION - MASA O PROMINENCIA INTRAABDOMINAL Y PELVICA</t>
  </si>
  <si>
    <t xml:space="preserve">MENSTRUACION </t>
  </si>
  <si>
    <t>ENFERMEDAD NO INFLAMATORIA DEL OVARIO - DE LA TROMPA DE FALOPIO Y DEL LIGAMENTO ANCHO - NO ESPECIFICADA</t>
  </si>
  <si>
    <t>CONTUSION DE DEDO(S) DE LA MANO - SIN DANO DE LA(S) UNA(S)</t>
  </si>
  <si>
    <t>ESGUINCES Y TORCEDURAS QUE COMPROMETEN EL LIGAMENTO CRUZADO (ANTERIOR) (POSTERIOR) DE LA RODILLA</t>
  </si>
  <si>
    <t>CONTUSION DEL CODO</t>
  </si>
  <si>
    <t>PIE PLANO CONGENITO</t>
  </si>
  <si>
    <t>TRAUMATISMO DEL TENDON Y MUSCULO EXTENSOR DE OTRO(S) DEDO(S) A NIVEL DE LA MUNECA Y DE LA MANO</t>
  </si>
  <si>
    <t>HIPERTROFIA DE LAS ADENOIDES</t>
  </si>
  <si>
    <t>EPISTAXIS</t>
  </si>
  <si>
    <t>RINITIS CRONICA</t>
  </si>
  <si>
    <r>
      <t xml:space="preserve">MORBILIDAD POR </t>
    </r>
    <r>
      <rPr>
        <b/>
        <sz val="14"/>
        <color rgb="FFFF0000"/>
        <rFont val="Arial"/>
        <family val="2"/>
      </rPr>
      <t>PROCEDIMIENTOS QUIRÚRGICOS</t>
    </r>
  </si>
  <si>
    <r>
      <t xml:space="preserve">Causas Principales de Morbilidad Quirúrgica </t>
    </r>
    <r>
      <rPr>
        <b/>
        <sz val="12"/>
        <color rgb="FFFF0000"/>
        <rFont val="Arial"/>
        <family val="2"/>
      </rPr>
      <t xml:space="preserve">General </t>
    </r>
    <r>
      <rPr>
        <b/>
        <sz val="12"/>
        <color theme="1"/>
        <rFont val="Arial"/>
        <family val="2"/>
      </rPr>
      <t>por tipo de Población, Sexo y Curso de vida.</t>
    </r>
  </si>
  <si>
    <t>CALCULO DE LA VESICULA BILIAR</t>
  </si>
  <si>
    <t xml:space="preserve">HERNIA INGUINAL </t>
  </si>
  <si>
    <t>INFECCIONES LOCAL DE LA PIEL Y TEJIDOS BLANDOS</t>
  </si>
  <si>
    <t>VENAS VARICOSAS DE LOS MIEMBROS INFERIORES</t>
  </si>
  <si>
    <t>TUMOR DE COMPORTAMIENTO INCIERTO O DESCONOCIDO DEL OVARIO</t>
  </si>
  <si>
    <t>DM - CON COMPLICACIONES PERIFERICAS</t>
  </si>
  <si>
    <r>
      <t xml:space="preserve">Fuente: </t>
    </r>
    <r>
      <rPr>
        <sz val="8"/>
        <color theme="1"/>
        <rFont val="Arial"/>
        <family val="2"/>
      </rPr>
      <t>Informe de Cirugías Año 2025</t>
    </r>
  </si>
  <si>
    <t>TRASTORNOS DE DISCO LUMBAR Y OTROS - CON RADICULOPATIA</t>
  </si>
  <si>
    <r>
      <t xml:space="preserve">Causas Principales de Morbilidad Quirúrgica </t>
    </r>
    <r>
      <rPr>
        <b/>
        <sz val="12"/>
        <color rgb="FFFF0000"/>
        <rFont val="Arial"/>
        <family val="2"/>
      </rPr>
      <t xml:space="preserve">Adulto </t>
    </r>
    <r>
      <rPr>
        <b/>
        <sz val="12"/>
        <color theme="1"/>
        <rFont val="Arial"/>
        <family val="2"/>
      </rPr>
      <t>por tipo de Población, Sexo y Curso de vida.</t>
    </r>
  </si>
  <si>
    <r>
      <t xml:space="preserve">Causas Principales de Morbilidad Quirúrgica </t>
    </r>
    <r>
      <rPr>
        <b/>
        <sz val="12"/>
        <color rgb="FFFF0000"/>
        <rFont val="Arial"/>
        <family val="2"/>
      </rPr>
      <t xml:space="preserve">Pediátrica </t>
    </r>
    <r>
      <rPr>
        <b/>
        <sz val="12"/>
        <color theme="1"/>
        <rFont val="Arial"/>
        <family val="2"/>
      </rPr>
      <t>por tipo de Población, Sexo y Curso de vida.</t>
    </r>
  </si>
  <si>
    <t>CARIES DENTAL</t>
  </si>
  <si>
    <t>TUMOR BENIGNO DEL TEJIDO CONJUNTIVO Y DE OTROS TEJIDOS BLANDOS DE CABEZA - CARA Y CUELLO</t>
  </si>
  <si>
    <r>
      <t xml:space="preserve">MORBILIDAD POR </t>
    </r>
    <r>
      <rPr>
        <b/>
        <sz val="14"/>
        <color rgb="FFFF0000"/>
        <rFont val="Arial"/>
        <family val="2"/>
      </rPr>
      <t>EGRESOS UNIDAD DE CUIDADOS INTENSIVO</t>
    </r>
  </si>
  <si>
    <t>SEPSIS</t>
  </si>
  <si>
    <t>ENFERMEDAD CEREBROVASCULAR</t>
  </si>
  <si>
    <t>INFARTO AGUDO DEL MIOCARDIO</t>
  </si>
  <si>
    <t>NEUMONIAS INFECCIOSAS</t>
  </si>
  <si>
    <t>SINDROME DE DIFICULTAD RESPIRATORIA DEL ADULTO</t>
  </si>
  <si>
    <t>ENCEFALOPATIA NO ESPECIFICADA</t>
  </si>
  <si>
    <t>INSUFICIENCIA RENAL CRONICA</t>
  </si>
  <si>
    <t>DIABETES MELLITUS NO ESPECIFICADA</t>
  </si>
  <si>
    <t>ANGINAS</t>
  </si>
  <si>
    <t>ABDOMEN AGUDO</t>
  </si>
  <si>
    <t>HEMOTORAX TRAUMATICO</t>
  </si>
  <si>
    <t>CONVALECENCIA CONSECUTIVA A TRATAMIENTO NO ESPECIFICADO</t>
  </si>
  <si>
    <t>EPILEPSIA - TIPO NO ESPECIFICADO</t>
  </si>
  <si>
    <r>
      <t xml:space="preserve">Causas Principales de Morbilidad UCI </t>
    </r>
    <r>
      <rPr>
        <b/>
        <sz val="12"/>
        <color rgb="FFFF0000"/>
        <rFont val="Arial"/>
        <family val="2"/>
      </rPr>
      <t xml:space="preserve">General </t>
    </r>
    <r>
      <rPr>
        <b/>
        <sz val="12"/>
        <color theme="1"/>
        <rFont val="Arial"/>
        <family val="2"/>
      </rPr>
      <t>por tipo de Población, Sexo y Curso de vida.</t>
    </r>
  </si>
  <si>
    <r>
      <t xml:space="preserve">Fuente: </t>
    </r>
    <r>
      <rPr>
        <sz val="8"/>
        <color theme="1"/>
        <rFont val="Arial"/>
        <family val="2"/>
      </rPr>
      <t>Informe de Egresos UCI Año 2025</t>
    </r>
  </si>
  <si>
    <r>
      <t xml:space="preserve">Causas Principales de Morbilidad UCI </t>
    </r>
    <r>
      <rPr>
        <b/>
        <sz val="12"/>
        <color rgb="FFFF0000"/>
        <rFont val="Arial"/>
        <family val="2"/>
      </rPr>
      <t xml:space="preserve">Adulto </t>
    </r>
    <r>
      <rPr>
        <b/>
        <sz val="12"/>
        <color theme="1"/>
        <rFont val="Arial"/>
        <family val="2"/>
      </rPr>
      <t>por tipo de Población, Sexo y Curso de vida.</t>
    </r>
  </si>
  <si>
    <r>
      <t xml:space="preserve">Causas Principales de Morbilidad UCI </t>
    </r>
    <r>
      <rPr>
        <b/>
        <sz val="12"/>
        <color rgb="FFFF0000"/>
        <rFont val="Arial"/>
        <family val="2"/>
      </rPr>
      <t xml:space="preserve">Pediátrica </t>
    </r>
    <r>
      <rPr>
        <b/>
        <sz val="12"/>
        <color theme="1"/>
        <rFont val="Arial"/>
        <family val="2"/>
      </rPr>
      <t>por tipo de Población, Sexo y Curso de vida.</t>
    </r>
  </si>
  <si>
    <r>
      <t xml:space="preserve">Fuente: </t>
    </r>
    <r>
      <rPr>
        <sz val="8"/>
        <color theme="1"/>
        <rFont val="Arial"/>
        <family val="2"/>
      </rPr>
      <t>Informe de Egresos de Urgencias Año 2025</t>
    </r>
  </si>
  <si>
    <t>TRAUMATISMO SUPERFICIAL</t>
  </si>
  <si>
    <t>CALCULO DE VIA URINARIA</t>
  </si>
  <si>
    <t>INFECCION AGUDA DE LAS VIAS RESPIRATORIAS INFERIORES</t>
  </si>
  <si>
    <t>MIGRANA - NO ESPECIFICADA</t>
  </si>
  <si>
    <t>INFECCION VIRAL - NO ESPECIFICADA</t>
  </si>
  <si>
    <r>
      <t xml:space="preserve">MORBILIDAD POR </t>
    </r>
    <r>
      <rPr>
        <b/>
        <sz val="14"/>
        <color rgb="FFFF0000"/>
        <rFont val="Arial"/>
        <family val="2"/>
      </rPr>
      <t>URGENCIAS CON OBSERVACIÓN</t>
    </r>
  </si>
  <si>
    <r>
      <t xml:space="preserve">Causas Principales de Morbilidad Urgencias con Observación </t>
    </r>
    <r>
      <rPr>
        <b/>
        <sz val="12"/>
        <color rgb="FFFF0000"/>
        <rFont val="Arial"/>
        <family val="2"/>
      </rPr>
      <t xml:space="preserve">General </t>
    </r>
    <r>
      <rPr>
        <b/>
        <sz val="12"/>
        <color theme="1"/>
        <rFont val="Arial"/>
        <family val="2"/>
      </rPr>
      <t>por tipo de Población, Sexo y Curso de vida.</t>
    </r>
  </si>
  <si>
    <r>
      <t xml:space="preserve">Causas Principales de Morbilidad Urgencias con Observación </t>
    </r>
    <r>
      <rPr>
        <b/>
        <sz val="12"/>
        <color rgb="FFFF0000"/>
        <rFont val="Arial"/>
        <family val="2"/>
      </rPr>
      <t xml:space="preserve">Adulto </t>
    </r>
    <r>
      <rPr>
        <b/>
        <sz val="12"/>
        <color theme="1"/>
        <rFont val="Arial"/>
        <family val="2"/>
      </rPr>
      <t>por tipo de Población, Sexo y Curso de vida.</t>
    </r>
  </si>
  <si>
    <r>
      <t xml:space="preserve">Causas Principales de Morbilidad Urgencias con Observación </t>
    </r>
    <r>
      <rPr>
        <b/>
        <sz val="12"/>
        <color rgb="FFFF0000"/>
        <rFont val="Arial"/>
        <family val="2"/>
      </rPr>
      <t xml:space="preserve">Pediátrica </t>
    </r>
    <r>
      <rPr>
        <b/>
        <sz val="12"/>
        <color theme="1"/>
        <rFont val="Arial"/>
        <family val="2"/>
      </rPr>
      <t>por tipo de Población, Sexo y Curso de vida.</t>
    </r>
  </si>
  <si>
    <r>
      <t xml:space="preserve">MORBILIDAD POR </t>
    </r>
    <r>
      <rPr>
        <b/>
        <sz val="14"/>
        <color rgb="FFFF0000"/>
        <rFont val="Arial"/>
        <family val="2"/>
      </rPr>
      <t>CONSULTA DE URGENCIAS</t>
    </r>
  </si>
  <si>
    <r>
      <t xml:space="preserve">Causas Principales de Morbilidad Consulta de Urgencias </t>
    </r>
    <r>
      <rPr>
        <b/>
        <sz val="12"/>
        <color rgb="FFFF0000"/>
        <rFont val="Arial"/>
        <family val="2"/>
      </rPr>
      <t xml:space="preserve">General </t>
    </r>
    <r>
      <rPr>
        <b/>
        <sz val="12"/>
        <color theme="1"/>
        <rFont val="Arial"/>
        <family val="2"/>
      </rPr>
      <t>por tipo de Población, Sexo y Curso de vida.</t>
    </r>
  </si>
  <si>
    <r>
      <t xml:space="preserve">Fuente: </t>
    </r>
    <r>
      <rPr>
        <sz val="8"/>
        <color theme="1"/>
        <rFont val="Arial"/>
        <family val="2"/>
      </rPr>
      <t>Informe de Ingresos de Urgencias Año 2025</t>
    </r>
  </si>
  <si>
    <r>
      <t xml:space="preserve">Causas Principales de Morbilidad Consulta de Urgencias </t>
    </r>
    <r>
      <rPr>
        <b/>
        <sz val="12"/>
        <color rgb="FFFF0000"/>
        <rFont val="Arial"/>
        <family val="2"/>
      </rPr>
      <t xml:space="preserve">Adulto </t>
    </r>
    <r>
      <rPr>
        <b/>
        <sz val="12"/>
        <color theme="1"/>
        <rFont val="Arial"/>
        <family val="2"/>
      </rPr>
      <t>por tipo de Población, Sexo y Curso de vida.</t>
    </r>
  </si>
  <si>
    <r>
      <t xml:space="preserve">Causas Principales de Morbilidad Consulta de Urgencias </t>
    </r>
    <r>
      <rPr>
        <b/>
        <sz val="12"/>
        <color rgb="FFFF0000"/>
        <rFont val="Arial"/>
        <family val="2"/>
      </rPr>
      <t xml:space="preserve">Pediátrica </t>
    </r>
    <r>
      <rPr>
        <b/>
        <sz val="12"/>
        <color theme="1"/>
        <rFont val="Arial"/>
        <family val="2"/>
      </rPr>
      <t>por tipo de Población, Sexo y Curso de vida.</t>
    </r>
  </si>
  <si>
    <t>SINDROME FEBRIL</t>
  </si>
  <si>
    <t>CONTUSION DE MIEMBRO INFERIOR</t>
  </si>
  <si>
    <t>CONTUSION DEL MIEMBRO SUPERIOR</t>
  </si>
  <si>
    <t>CEFALEA Y MIGRAÑA</t>
  </si>
  <si>
    <t>INFECCION DE LAS VIAS RESPIRATORIAS SUPERIORES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</si>
</sst>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_(* #,##0_);_(* \(#,##0\);_(* &quot;-&quot;??_);_(@_)"/>
    <numFmt numFmtId="167" formatCode="_-* #,##0.00\ _€_-;\-* #,##0.00\ _€_-;_-* &quot;-&quot;??\ _€_-;_-@_-"/>
    <numFmt numFmtId="168" formatCode="0.0%"/>
  </numFmts>
  <fonts count="3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  <charset val="1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4"/>
      <color theme="4" tint="-0.249977111117893"/>
      <name val="Arial"/>
      <family val="2"/>
    </font>
    <font>
      <b/>
      <sz val="18"/>
      <color theme="4" tint="-0.249977111117893"/>
      <name val="Arial"/>
      <family val="2"/>
    </font>
    <font>
      <sz val="7"/>
      <color theme="1"/>
      <name val="Arial"/>
      <family val="2"/>
    </font>
    <font>
      <b/>
      <sz val="18"/>
      <color theme="1"/>
      <name val="Arial"/>
      <family val="2"/>
    </font>
    <font>
      <i/>
      <sz val="16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b/>
      <sz val="14"/>
      <color rgb="FFFF0000"/>
      <name val="Arial"/>
      <family val="2"/>
    </font>
    <font>
      <b/>
      <u/>
      <sz val="14"/>
      <color theme="1"/>
      <name val="Arial"/>
      <family val="2"/>
    </font>
    <font>
      <b/>
      <sz val="12"/>
      <color rgb="FFFF0000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0"/>
      <color rgb="FF000000"/>
      <name val="Arial"/>
      <family val="2"/>
    </font>
    <font>
      <sz val="12"/>
      <color rgb="FFFF0000"/>
      <name val="Arial"/>
      <family val="2"/>
    </font>
    <font>
      <b/>
      <sz val="10"/>
      <color rgb="FF00B050"/>
      <name val="Arial"/>
      <family val="2"/>
    </font>
    <font>
      <b/>
      <sz val="16"/>
      <color theme="1"/>
      <name val="Arial"/>
      <family val="2"/>
    </font>
    <font>
      <b/>
      <sz val="16"/>
      <color rgb="FFFF0000"/>
      <name val="Arial"/>
      <family val="2"/>
    </font>
    <font>
      <b/>
      <u/>
      <sz val="16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499984740745262"/>
        <bgColor theme="4" tint="0.79998168889431442"/>
      </patternFill>
    </fill>
    <fill>
      <patternFill patternType="solid">
        <fgColor rgb="FFFEFEFE"/>
        <bgColor indexed="64"/>
      </patternFill>
    </fill>
  </fills>
  <borders count="104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double">
        <color auto="1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double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 style="double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double">
        <color auto="1"/>
      </right>
      <top/>
      <bottom style="hair">
        <color auto="1"/>
      </bottom>
      <diagonal/>
    </border>
    <border>
      <left style="double">
        <color auto="1"/>
      </left>
      <right style="hair">
        <color auto="1"/>
      </right>
      <top style="double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double">
        <color auto="1"/>
      </right>
      <top style="hair">
        <color auto="1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auto="1"/>
      </right>
      <top style="double">
        <color auto="1"/>
      </top>
      <bottom/>
      <diagonal/>
    </border>
    <border>
      <left/>
      <right style="hair">
        <color auto="1"/>
      </right>
      <top/>
      <bottom style="double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/>
      <diagonal/>
    </border>
    <border>
      <left style="hair">
        <color auto="1"/>
      </left>
      <right style="hair">
        <color auto="1"/>
      </right>
      <top/>
      <bottom style="double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/>
      <diagonal/>
    </border>
    <border>
      <left style="hair">
        <color auto="1"/>
      </left>
      <right style="double">
        <color auto="1"/>
      </right>
      <top/>
      <bottom style="double">
        <color auto="1"/>
      </bottom>
      <diagonal/>
    </border>
    <border>
      <left style="hair">
        <color auto="1"/>
      </left>
      <right style="double">
        <color auto="1"/>
      </right>
      <top/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theme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8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</borders>
  <cellStyleXfs count="23">
    <xf numFmtId="0" fontId="0" fillId="0" borderId="0"/>
    <xf numFmtId="0" fontId="1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" fillId="0" borderId="0"/>
  </cellStyleXfs>
  <cellXfs count="297">
    <xf numFmtId="0" fontId="0" fillId="0" borderId="0" xfId="0"/>
    <xf numFmtId="0" fontId="5" fillId="0" borderId="0" xfId="0" applyFont="1"/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4" xfId="0" applyFont="1" applyBorder="1"/>
    <xf numFmtId="0" fontId="6" fillId="0" borderId="0" xfId="0" applyFont="1" applyBorder="1"/>
    <xf numFmtId="0" fontId="5" fillId="0" borderId="8" xfId="0" applyFont="1" applyBorder="1"/>
    <xf numFmtId="0" fontId="5" fillId="0" borderId="4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49" fontId="5" fillId="2" borderId="10" xfId="0" applyNumberFormat="1" applyFont="1" applyFill="1" applyBorder="1" applyAlignment="1">
      <alignment horizontal="right" vertical="center"/>
    </xf>
    <xf numFmtId="0" fontId="5" fillId="0" borderId="11" xfId="0" applyFont="1" applyBorder="1" applyAlignment="1">
      <alignment vertical="center"/>
    </xf>
    <xf numFmtId="14" fontId="5" fillId="2" borderId="10" xfId="0" applyNumberFormat="1" applyFont="1" applyFill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13" fillId="0" borderId="5" xfId="0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0" fontId="13" fillId="0" borderId="7" xfId="0" applyFont="1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3" fillId="0" borderId="9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13" fillId="0" borderId="11" xfId="0" applyFont="1" applyBorder="1" applyAlignment="1">
      <alignment vertical="center"/>
    </xf>
    <xf numFmtId="166" fontId="5" fillId="0" borderId="0" xfId="0" applyNumberFormat="1" applyFont="1" applyAlignment="1">
      <alignment vertical="center"/>
    </xf>
    <xf numFmtId="167" fontId="5" fillId="0" borderId="0" xfId="0" applyNumberFormat="1" applyFont="1" applyAlignment="1">
      <alignment vertical="center"/>
    </xf>
    <xf numFmtId="0" fontId="5" fillId="0" borderId="9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5" fillId="0" borderId="4" xfId="0" applyFont="1" applyBorder="1"/>
    <xf numFmtId="0" fontId="5" fillId="0" borderId="0" xfId="0" applyFont="1" applyBorder="1"/>
    <xf numFmtId="0" fontId="5" fillId="0" borderId="9" xfId="0" applyFont="1" applyBorder="1" applyAlignment="1">
      <alignment horizontal="left" vertical="center"/>
    </xf>
    <xf numFmtId="0" fontId="5" fillId="0" borderId="9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16" xfId="0" applyFont="1" applyBorder="1"/>
    <xf numFmtId="0" fontId="5" fillId="0" borderId="17" xfId="0" applyFont="1" applyBorder="1"/>
    <xf numFmtId="0" fontId="5" fillId="0" borderId="18" xfId="0" applyFont="1" applyBorder="1"/>
    <xf numFmtId="0" fontId="5" fillId="0" borderId="12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5" fillId="0" borderId="16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16" fillId="0" borderId="0" xfId="0" applyFont="1"/>
    <xf numFmtId="0" fontId="16" fillId="0" borderId="0" xfId="0" applyFont="1" applyAlignment="1">
      <alignment horizontal="center"/>
    </xf>
    <xf numFmtId="0" fontId="22" fillId="0" borderId="51" xfId="0" applyFont="1" applyBorder="1" applyAlignment="1">
      <alignment horizontal="center"/>
    </xf>
    <xf numFmtId="0" fontId="22" fillId="0" borderId="58" xfId="0" applyFont="1" applyBorder="1" applyAlignment="1">
      <alignment horizontal="center"/>
    </xf>
    <xf numFmtId="0" fontId="22" fillId="0" borderId="72" xfId="0" applyFont="1" applyBorder="1" applyAlignment="1">
      <alignment horizontal="center"/>
    </xf>
    <xf numFmtId="0" fontId="21" fillId="3" borderId="42" xfId="0" applyFont="1" applyFill="1" applyBorder="1" applyAlignment="1">
      <alignment horizontal="center"/>
    </xf>
    <xf numFmtId="0" fontId="21" fillId="7" borderId="43" xfId="0" applyFont="1" applyFill="1" applyBorder="1" applyAlignment="1">
      <alignment horizontal="left"/>
    </xf>
    <xf numFmtId="0" fontId="21" fillId="7" borderId="44" xfId="0" applyFont="1" applyFill="1" applyBorder="1" applyAlignment="1">
      <alignment horizontal="center"/>
    </xf>
    <xf numFmtId="0" fontId="21" fillId="7" borderId="45" xfId="0" applyFont="1" applyFill="1" applyBorder="1" applyAlignment="1">
      <alignment horizontal="center"/>
    </xf>
    <xf numFmtId="0" fontId="21" fillId="3" borderId="75" xfId="0" applyFont="1" applyFill="1" applyBorder="1" applyAlignment="1">
      <alignment horizontal="center"/>
    </xf>
    <xf numFmtId="0" fontId="21" fillId="3" borderId="76" xfId="0" applyFont="1" applyFill="1" applyBorder="1"/>
    <xf numFmtId="9" fontId="21" fillId="3" borderId="77" xfId="2" applyFont="1" applyFill="1" applyBorder="1"/>
    <xf numFmtId="0" fontId="21" fillId="3" borderId="33" xfId="0" applyFont="1" applyFill="1" applyBorder="1" applyAlignment="1">
      <alignment horizontal="center" vertical="center"/>
    </xf>
    <xf numFmtId="0" fontId="21" fillId="3" borderId="34" xfId="0" applyFont="1" applyFill="1" applyBorder="1" applyAlignment="1">
      <alignment horizontal="center" vertical="center"/>
    </xf>
    <xf numFmtId="0" fontId="26" fillId="4" borderId="34" xfId="0" applyFont="1" applyFill="1" applyBorder="1" applyAlignment="1">
      <alignment horizontal="center" vertical="center"/>
    </xf>
    <xf numFmtId="0" fontId="26" fillId="4" borderId="35" xfId="0" applyFont="1" applyFill="1" applyBorder="1" applyAlignment="1">
      <alignment horizontal="center" vertical="center"/>
    </xf>
    <xf numFmtId="0" fontId="26" fillId="0" borderId="31" xfId="0" applyFont="1" applyBorder="1" applyAlignment="1">
      <alignment vertical="center"/>
    </xf>
    <xf numFmtId="0" fontId="26" fillId="0" borderId="20" xfId="0" applyFont="1" applyBorder="1" applyAlignment="1">
      <alignment horizontal="right" vertical="center"/>
    </xf>
    <xf numFmtId="3" fontId="26" fillId="0" borderId="20" xfId="0" applyNumberFormat="1" applyFont="1" applyBorder="1" applyAlignment="1">
      <alignment horizontal="right" vertical="center"/>
    </xf>
    <xf numFmtId="168" fontId="26" fillId="0" borderId="20" xfId="2" applyNumberFormat="1" applyFont="1" applyBorder="1" applyAlignment="1">
      <alignment horizontal="right" vertical="center"/>
    </xf>
    <xf numFmtId="168" fontId="26" fillId="0" borderId="32" xfId="2" applyNumberFormat="1" applyFont="1" applyBorder="1" applyAlignment="1">
      <alignment horizontal="right" vertical="center"/>
    </xf>
    <xf numFmtId="0" fontId="26" fillId="0" borderId="26" xfId="0" applyFont="1" applyBorder="1" applyAlignment="1">
      <alignment vertical="center"/>
    </xf>
    <xf numFmtId="3" fontId="26" fillId="0" borderId="21" xfId="0" applyNumberFormat="1" applyFont="1" applyBorder="1" applyAlignment="1">
      <alignment horizontal="right" vertical="center"/>
    </xf>
    <xf numFmtId="168" fontId="26" fillId="0" borderId="21" xfId="2" applyNumberFormat="1" applyFont="1" applyBorder="1" applyAlignment="1">
      <alignment horizontal="right" vertical="center"/>
    </xf>
    <xf numFmtId="168" fontId="26" fillId="0" borderId="27" xfId="2" applyNumberFormat="1" applyFont="1" applyBorder="1" applyAlignment="1">
      <alignment horizontal="right" vertical="center"/>
    </xf>
    <xf numFmtId="0" fontId="23" fillId="0" borderId="26" xfId="0" applyFont="1" applyBorder="1" applyAlignment="1">
      <alignment vertical="center"/>
    </xf>
    <xf numFmtId="3" fontId="23" fillId="0" borderId="21" xfId="0" applyNumberFormat="1" applyFont="1" applyBorder="1" applyAlignment="1">
      <alignment horizontal="right" vertical="center"/>
    </xf>
    <xf numFmtId="168" fontId="23" fillId="0" borderId="21" xfId="2" applyNumberFormat="1" applyFont="1" applyBorder="1" applyAlignment="1">
      <alignment horizontal="right" vertical="center"/>
    </xf>
    <xf numFmtId="168" fontId="23" fillId="0" borderId="27" xfId="2" applyNumberFormat="1" applyFont="1" applyBorder="1" applyAlignment="1">
      <alignment horizontal="right" vertical="center"/>
    </xf>
    <xf numFmtId="0" fontId="26" fillId="0" borderId="36" xfId="0" applyFont="1" applyBorder="1" applyAlignment="1">
      <alignment vertical="center"/>
    </xf>
    <xf numFmtId="3" fontId="26" fillId="0" borderId="22" xfId="0" applyNumberFormat="1" applyFont="1" applyBorder="1" applyAlignment="1">
      <alignment horizontal="right" vertical="center"/>
    </xf>
    <xf numFmtId="168" fontId="26" fillId="0" borderId="22" xfId="2" applyNumberFormat="1" applyFont="1" applyBorder="1" applyAlignment="1">
      <alignment horizontal="right" vertical="center"/>
    </xf>
    <xf numFmtId="168" fontId="26" fillId="0" borderId="37" xfId="2" applyNumberFormat="1" applyFont="1" applyBorder="1" applyAlignment="1">
      <alignment horizontal="right" vertical="center"/>
    </xf>
    <xf numFmtId="3" fontId="21" fillId="3" borderId="34" xfId="0" applyNumberFormat="1" applyFont="1" applyFill="1" applyBorder="1" applyAlignment="1">
      <alignment horizontal="center" vertical="center"/>
    </xf>
    <xf numFmtId="9" fontId="26" fillId="4" borderId="34" xfId="2" applyFont="1" applyFill="1" applyBorder="1" applyAlignment="1">
      <alignment horizontal="center" vertical="center"/>
    </xf>
    <xf numFmtId="9" fontId="26" fillId="4" borderId="35" xfId="2" applyFont="1" applyFill="1" applyBorder="1" applyAlignment="1">
      <alignment horizontal="center" vertical="center"/>
    </xf>
    <xf numFmtId="0" fontId="21" fillId="3" borderId="21" xfId="0" applyFont="1" applyFill="1" applyBorder="1" applyAlignment="1">
      <alignment horizontal="left" vertical="center"/>
    </xf>
    <xf numFmtId="0" fontId="21" fillId="3" borderId="21" xfId="0" applyFont="1" applyFill="1" applyBorder="1" applyAlignment="1">
      <alignment vertical="center"/>
    </xf>
    <xf numFmtId="3" fontId="21" fillId="3" borderId="21" xfId="0" applyNumberFormat="1" applyFont="1" applyFill="1" applyBorder="1" applyAlignment="1">
      <alignment vertical="center"/>
    </xf>
    <xf numFmtId="9" fontId="21" fillId="3" borderId="21" xfId="2" applyFont="1" applyFill="1" applyBorder="1" applyAlignment="1">
      <alignment vertical="center"/>
    </xf>
    <xf numFmtId="0" fontId="21" fillId="3" borderId="44" xfId="0" applyFont="1" applyFill="1" applyBorder="1" applyAlignment="1">
      <alignment horizontal="center"/>
    </xf>
    <xf numFmtId="0" fontId="21" fillId="3" borderId="55" xfId="0" applyFont="1" applyFill="1" applyBorder="1" applyAlignment="1">
      <alignment horizontal="center"/>
    </xf>
    <xf numFmtId="0" fontId="21" fillId="3" borderId="45" xfId="0" applyFont="1" applyFill="1" applyBorder="1" applyAlignment="1">
      <alignment horizontal="center"/>
    </xf>
    <xf numFmtId="0" fontId="21" fillId="3" borderId="56" xfId="0" applyFont="1" applyFill="1" applyBorder="1" applyAlignment="1">
      <alignment horizontal="center"/>
    </xf>
    <xf numFmtId="0" fontId="21" fillId="3" borderId="57" xfId="0" applyFont="1" applyFill="1" applyBorder="1" applyAlignment="1">
      <alignment horizontal="center"/>
    </xf>
    <xf numFmtId="0" fontId="21" fillId="3" borderId="81" xfId="0" applyFont="1" applyFill="1" applyBorder="1" applyAlignment="1">
      <alignment horizontal="center" vertical="center" wrapText="1"/>
    </xf>
    <xf numFmtId="0" fontId="21" fillId="3" borderId="82" xfId="0" applyFont="1" applyFill="1" applyBorder="1" applyAlignment="1">
      <alignment horizontal="center" vertical="center" wrapText="1"/>
    </xf>
    <xf numFmtId="0" fontId="21" fillId="3" borderId="19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vertical="center"/>
    </xf>
    <xf numFmtId="3" fontId="22" fillId="0" borderId="21" xfId="0" applyNumberFormat="1" applyFont="1" applyBorder="1"/>
    <xf numFmtId="9" fontId="22" fillId="0" borderId="21" xfId="2" applyFont="1" applyBorder="1" applyAlignment="1"/>
    <xf numFmtId="0" fontId="26" fillId="8" borderId="20" xfId="0" applyFont="1" applyFill="1" applyBorder="1" applyAlignment="1">
      <alignment vertical="center" wrapText="1"/>
    </xf>
    <xf numFmtId="0" fontId="26" fillId="8" borderId="20" xfId="0" applyFont="1" applyFill="1" applyBorder="1" applyAlignment="1">
      <alignment horizontal="center" vertical="center" wrapText="1"/>
    </xf>
    <xf numFmtId="0" fontId="26" fillId="8" borderId="21" xfId="0" applyFont="1" applyFill="1" applyBorder="1" applyAlignment="1">
      <alignment vertical="center" wrapText="1"/>
    </xf>
    <xf numFmtId="0" fontId="26" fillId="8" borderId="21" xfId="0" applyFont="1" applyFill="1" applyBorder="1" applyAlignment="1">
      <alignment horizontal="center" vertical="center" wrapText="1"/>
    </xf>
    <xf numFmtId="0" fontId="26" fillId="8" borderId="29" xfId="0" applyFont="1" applyFill="1" applyBorder="1" applyAlignment="1">
      <alignment vertical="center" wrapText="1"/>
    </xf>
    <xf numFmtId="0" fontId="26" fillId="8" borderId="29" xfId="0" applyFont="1" applyFill="1" applyBorder="1" applyAlignment="1">
      <alignment horizontal="center" vertical="center" wrapText="1"/>
    </xf>
    <xf numFmtId="0" fontId="15" fillId="3" borderId="33" xfId="0" applyFont="1" applyFill="1" applyBorder="1" applyAlignment="1">
      <alignment horizontal="center" vertical="center"/>
    </xf>
    <xf numFmtId="0" fontId="22" fillId="0" borderId="15" xfId="0" applyFont="1" applyBorder="1" applyAlignment="1">
      <alignment horizontal="left"/>
    </xf>
    <xf numFmtId="166" fontId="22" fillId="0" borderId="15" xfId="11" applyNumberFormat="1" applyFont="1" applyBorder="1"/>
    <xf numFmtId="0" fontId="21" fillId="3" borderId="15" xfId="0" applyFont="1" applyFill="1" applyBorder="1" applyAlignment="1">
      <alignment horizontal="left" vertical="center"/>
    </xf>
    <xf numFmtId="166" fontId="21" fillId="3" borderId="15" xfId="11" applyNumberFormat="1" applyFont="1" applyFill="1" applyBorder="1" applyAlignment="1">
      <alignment horizontal="right" vertical="center"/>
    </xf>
    <xf numFmtId="0" fontId="15" fillId="3" borderId="28" xfId="0" applyFont="1" applyFill="1" applyBorder="1" applyAlignment="1">
      <alignment horizontal="left" vertical="center"/>
    </xf>
    <xf numFmtId="166" fontId="15" fillId="3" borderId="29" xfId="11" applyNumberFormat="1" applyFont="1" applyFill="1" applyBorder="1" applyAlignment="1">
      <alignment vertical="center"/>
    </xf>
    <xf numFmtId="9" fontId="15" fillId="3" borderId="30" xfId="2" applyFont="1" applyFill="1" applyBorder="1" applyAlignment="1">
      <alignment horizontal="center" vertical="center"/>
    </xf>
    <xf numFmtId="0" fontId="15" fillId="3" borderId="28" xfId="0" applyFont="1" applyFill="1" applyBorder="1" applyAlignment="1">
      <alignment horizontal="center" vertical="center"/>
    </xf>
    <xf numFmtId="0" fontId="15" fillId="3" borderId="29" xfId="0" applyFont="1" applyFill="1" applyBorder="1" applyAlignment="1">
      <alignment horizontal="center" vertical="center"/>
    </xf>
    <xf numFmtId="0" fontId="15" fillId="3" borderId="30" xfId="0" applyFont="1" applyFill="1" applyBorder="1" applyAlignment="1">
      <alignment horizontal="center" vertical="center"/>
    </xf>
    <xf numFmtId="0" fontId="15" fillId="3" borderId="81" xfId="0" applyFont="1" applyFill="1" applyBorder="1" applyAlignment="1">
      <alignment horizontal="center" vertical="center"/>
    </xf>
    <xf numFmtId="0" fontId="15" fillId="3" borderId="83" xfId="0" applyFont="1" applyFill="1" applyBorder="1" applyAlignment="1">
      <alignment horizontal="center" vertical="center"/>
    </xf>
    <xf numFmtId="0" fontId="15" fillId="3" borderId="82" xfId="0" applyFont="1" applyFill="1" applyBorder="1" applyAlignment="1">
      <alignment horizontal="center" vertical="center"/>
    </xf>
    <xf numFmtId="0" fontId="15" fillId="3" borderId="81" xfId="0" applyFont="1" applyFill="1" applyBorder="1" applyAlignment="1">
      <alignment horizontal="left" vertical="center"/>
    </xf>
    <xf numFmtId="166" fontId="15" fillId="3" borderId="83" xfId="11" applyNumberFormat="1" applyFont="1" applyFill="1" applyBorder="1" applyAlignment="1">
      <alignment horizontal="center" vertical="center"/>
    </xf>
    <xf numFmtId="9" fontId="15" fillId="3" borderId="82" xfId="2" applyFont="1" applyFill="1" applyBorder="1" applyAlignment="1">
      <alignment horizontal="center" vertical="center"/>
    </xf>
    <xf numFmtId="0" fontId="22" fillId="0" borderId="31" xfId="0" applyFont="1" applyBorder="1"/>
    <xf numFmtId="41" fontId="22" fillId="0" borderId="20" xfId="12" applyFont="1" applyFill="1" applyBorder="1"/>
    <xf numFmtId="9" fontId="22" fillId="0" borderId="32" xfId="2" applyFont="1" applyFill="1" applyBorder="1" applyAlignment="1">
      <alignment horizontal="center"/>
    </xf>
    <xf numFmtId="0" fontId="22" fillId="0" borderId="26" xfId="0" applyFont="1" applyBorder="1"/>
    <xf numFmtId="41" fontId="22" fillId="0" borderId="21" xfId="12" applyFont="1" applyFill="1" applyBorder="1"/>
    <xf numFmtId="9" fontId="22" fillId="0" borderId="27" xfId="2" applyFont="1" applyFill="1" applyBorder="1" applyAlignment="1">
      <alignment horizontal="center"/>
    </xf>
    <xf numFmtId="0" fontId="22" fillId="0" borderId="93" xfId="0" applyFont="1" applyBorder="1" applyAlignment="1">
      <alignment horizontal="left"/>
    </xf>
    <xf numFmtId="166" fontId="22" fillId="0" borderId="24" xfId="11" applyNumberFormat="1" applyFont="1" applyBorder="1"/>
    <xf numFmtId="10" fontId="22" fillId="0" borderId="94" xfId="2" applyNumberFormat="1" applyFont="1" applyBorder="1" applyAlignment="1">
      <alignment horizontal="center"/>
    </xf>
    <xf numFmtId="0" fontId="22" fillId="0" borderId="95" xfId="0" applyFont="1" applyBorder="1" applyAlignment="1">
      <alignment horizontal="left"/>
    </xf>
    <xf numFmtId="166" fontId="22" fillId="0" borderId="21" xfId="11" applyNumberFormat="1" applyFont="1" applyBorder="1"/>
    <xf numFmtId="10" fontId="22" fillId="0" borderId="96" xfId="2" applyNumberFormat="1" applyFont="1" applyBorder="1" applyAlignment="1">
      <alignment horizontal="center"/>
    </xf>
    <xf numFmtId="166" fontId="22" fillId="0" borderId="21" xfId="11" applyNumberFormat="1" applyFont="1" applyFill="1" applyBorder="1"/>
    <xf numFmtId="10" fontId="22" fillId="0" borderId="96" xfId="2" applyNumberFormat="1" applyFont="1" applyFill="1" applyBorder="1" applyAlignment="1">
      <alignment horizontal="center"/>
    </xf>
    <xf numFmtId="0" fontId="22" fillId="0" borderId="97" xfId="0" applyFont="1" applyBorder="1" applyAlignment="1">
      <alignment horizontal="left"/>
    </xf>
    <xf numFmtId="166" fontId="22" fillId="0" borderId="29" xfId="11" applyNumberFormat="1" applyFont="1" applyBorder="1"/>
    <xf numFmtId="10" fontId="22" fillId="0" borderId="98" xfId="2" applyNumberFormat="1" applyFont="1" applyBorder="1" applyAlignment="1">
      <alignment horizontal="center"/>
    </xf>
    <xf numFmtId="0" fontId="22" fillId="0" borderId="0" xfId="0" applyFont="1"/>
    <xf numFmtId="0" fontId="16" fillId="0" borderId="5" xfId="0" applyFont="1" applyBorder="1"/>
    <xf numFmtId="0" fontId="16" fillId="0" borderId="6" xfId="0" applyFont="1" applyBorder="1" applyAlignment="1">
      <alignment horizontal="center"/>
    </xf>
    <xf numFmtId="0" fontId="16" fillId="0" borderId="6" xfId="0" applyFont="1" applyBorder="1"/>
    <xf numFmtId="0" fontId="0" fillId="0" borderId="7" xfId="0" applyBorder="1"/>
    <xf numFmtId="0" fontId="16" fillId="0" borderId="9" xfId="0" applyFont="1" applyBorder="1"/>
    <xf numFmtId="0" fontId="0" fillId="0" borderId="11" xfId="0" applyBorder="1"/>
    <xf numFmtId="0" fontId="16" fillId="0" borderId="0" xfId="0" applyFont="1" applyBorder="1" applyAlignment="1">
      <alignment horizontal="center"/>
    </xf>
    <xf numFmtId="0" fontId="16" fillId="0" borderId="0" xfId="0" applyFont="1" applyBorder="1"/>
    <xf numFmtId="0" fontId="13" fillId="0" borderId="0" xfId="0" applyFont="1" applyBorder="1"/>
    <xf numFmtId="9" fontId="16" fillId="0" borderId="0" xfId="0" applyNumberFormat="1" applyFont="1" applyBorder="1"/>
    <xf numFmtId="0" fontId="24" fillId="0" borderId="0" xfId="0" applyFont="1" applyBorder="1" applyAlignment="1">
      <alignment horizontal="left"/>
    </xf>
    <xf numFmtId="0" fontId="25" fillId="0" borderId="0" xfId="0" applyFont="1" applyBorder="1"/>
    <xf numFmtId="0" fontId="25" fillId="0" borderId="0" xfId="0" applyFont="1" applyBorder="1" applyAlignment="1">
      <alignment horizontal="center"/>
    </xf>
    <xf numFmtId="0" fontId="16" fillId="0" borderId="12" xfId="0" applyFont="1" applyBorder="1"/>
    <xf numFmtId="0" fontId="16" fillId="0" borderId="13" xfId="0" applyFont="1" applyBorder="1"/>
    <xf numFmtId="0" fontId="0" fillId="0" borderId="14" xfId="0" applyBorder="1"/>
    <xf numFmtId="0" fontId="16" fillId="0" borderId="52" xfId="0" applyFont="1" applyBorder="1"/>
    <xf numFmtId="0" fontId="16" fillId="0" borderId="53" xfId="0" applyFont="1" applyBorder="1"/>
    <xf numFmtId="168" fontId="16" fillId="0" borderId="53" xfId="2" applyNumberFormat="1" applyFont="1" applyBorder="1"/>
    <xf numFmtId="0" fontId="16" fillId="0" borderId="15" xfId="0" applyFont="1" applyBorder="1"/>
    <xf numFmtId="0" fontId="16" fillId="0" borderId="59" xfId="0" applyFont="1" applyBorder="1"/>
    <xf numFmtId="168" fontId="16" fillId="0" borderId="59" xfId="2" applyNumberFormat="1" applyFont="1" applyBorder="1"/>
    <xf numFmtId="0" fontId="16" fillId="0" borderId="73" xfId="0" applyFont="1" applyBorder="1"/>
    <xf numFmtId="0" fontId="16" fillId="0" borderId="74" xfId="0" applyFont="1" applyBorder="1"/>
    <xf numFmtId="168" fontId="16" fillId="0" borderId="74" xfId="2" applyNumberFormat="1" applyFont="1" applyBorder="1"/>
    <xf numFmtId="0" fontId="16" fillId="5" borderId="60" xfId="0" applyFont="1" applyFill="1" applyBorder="1" applyAlignment="1">
      <alignment horizontal="center"/>
    </xf>
    <xf numFmtId="0" fontId="16" fillId="5" borderId="52" xfId="0" applyFont="1" applyFill="1" applyBorder="1"/>
    <xf numFmtId="0" fontId="1" fillId="0" borderId="61" xfId="0" applyFont="1" applyBorder="1" applyAlignment="1">
      <alignment horizontal="center" vertical="center" wrapText="1"/>
    </xf>
    <xf numFmtId="0" fontId="1" fillId="0" borderId="62" xfId="0" applyFont="1" applyBorder="1" applyAlignment="1">
      <alignment horizontal="center" vertical="center" wrapText="1"/>
    </xf>
    <xf numFmtId="0" fontId="1" fillId="6" borderId="63" xfId="0" applyFont="1" applyFill="1" applyBorder="1" applyAlignment="1">
      <alignment horizontal="center" vertical="center" wrapText="1"/>
    </xf>
    <xf numFmtId="0" fontId="1" fillId="6" borderId="64" xfId="0" applyFont="1" applyFill="1" applyBorder="1" applyAlignment="1">
      <alignment horizontal="center" vertical="center" wrapText="1"/>
    </xf>
    <xf numFmtId="0" fontId="1" fillId="6" borderId="65" xfId="0" applyFont="1" applyFill="1" applyBorder="1" applyAlignment="1">
      <alignment horizontal="center" vertical="center" wrapText="1"/>
    </xf>
    <xf numFmtId="0" fontId="16" fillId="0" borderId="66" xfId="0" applyFont="1" applyBorder="1" applyAlignment="1">
      <alignment horizontal="center"/>
    </xf>
    <xf numFmtId="0" fontId="1" fillId="0" borderId="67" xfId="0" applyFont="1" applyBorder="1" applyAlignment="1">
      <alignment horizontal="center" vertical="center" wrapText="1"/>
    </xf>
    <xf numFmtId="0" fontId="1" fillId="0" borderId="68" xfId="0" applyFont="1" applyBorder="1" applyAlignment="1">
      <alignment horizontal="center" vertical="center" wrapText="1"/>
    </xf>
    <xf numFmtId="0" fontId="1" fillId="6" borderId="69" xfId="0" applyFont="1" applyFill="1" applyBorder="1" applyAlignment="1">
      <alignment horizontal="center" vertical="center" wrapText="1"/>
    </xf>
    <xf numFmtId="0" fontId="1" fillId="6" borderId="70" xfId="0" applyFont="1" applyFill="1" applyBorder="1" applyAlignment="1">
      <alignment horizontal="center" vertical="center" wrapText="1"/>
    </xf>
    <xf numFmtId="0" fontId="1" fillId="6" borderId="71" xfId="0" applyFont="1" applyFill="1" applyBorder="1" applyAlignment="1">
      <alignment horizontal="center" vertical="center" wrapText="1"/>
    </xf>
    <xf numFmtId="0" fontId="16" fillId="5" borderId="66" xfId="0" applyFont="1" applyFill="1" applyBorder="1" applyAlignment="1">
      <alignment horizontal="center"/>
    </xf>
    <xf numFmtId="0" fontId="16" fillId="5" borderId="15" xfId="0" applyFont="1" applyFill="1" applyBorder="1"/>
    <xf numFmtId="0" fontId="16" fillId="5" borderId="99" xfId="0" applyFont="1" applyFill="1" applyBorder="1" applyAlignment="1">
      <alignment horizontal="center"/>
    </xf>
    <xf numFmtId="0" fontId="16" fillId="5" borderId="100" xfId="0" applyFont="1" applyFill="1" applyBorder="1"/>
    <xf numFmtId="0" fontId="1" fillId="0" borderId="101" xfId="0" applyFont="1" applyBorder="1" applyAlignment="1">
      <alignment horizontal="center" vertical="center" wrapText="1"/>
    </xf>
    <xf numFmtId="0" fontId="1" fillId="0" borderId="102" xfId="0" applyFont="1" applyBorder="1" applyAlignment="1">
      <alignment horizontal="center" vertical="center" wrapText="1"/>
    </xf>
    <xf numFmtId="0" fontId="1" fillId="0" borderId="103" xfId="0" applyFont="1" applyBorder="1" applyAlignment="1">
      <alignment horizontal="center" vertical="center" wrapText="1"/>
    </xf>
    <xf numFmtId="0" fontId="1" fillId="6" borderId="80" xfId="0" applyFont="1" applyFill="1" applyBorder="1" applyAlignment="1">
      <alignment horizontal="center" vertical="center" wrapText="1"/>
    </xf>
    <xf numFmtId="0" fontId="16" fillId="0" borderId="51" xfId="0" applyFont="1" applyBorder="1" applyAlignment="1">
      <alignment horizontal="center"/>
    </xf>
    <xf numFmtId="0" fontId="16" fillId="0" borderId="58" xfId="0" applyFont="1" applyBorder="1" applyAlignment="1">
      <alignment horizontal="center"/>
    </xf>
    <xf numFmtId="0" fontId="16" fillId="0" borderId="72" xfId="0" applyFont="1" applyBorder="1" applyAlignment="1">
      <alignment horizontal="center"/>
    </xf>
    <xf numFmtId="0" fontId="21" fillId="3" borderId="56" xfId="0" applyFont="1" applyFill="1" applyBorder="1" applyAlignment="1">
      <alignment horizontal="center" vertical="center" wrapText="1"/>
    </xf>
    <xf numFmtId="0" fontId="21" fillId="3" borderId="103" xfId="0" applyFont="1" applyFill="1" applyBorder="1" applyAlignment="1">
      <alignment horizontal="center" vertical="center" wrapText="1"/>
    </xf>
    <xf numFmtId="0" fontId="29" fillId="0" borderId="9" xfId="0" applyFont="1" applyBorder="1" applyAlignment="1"/>
    <xf numFmtId="0" fontId="16" fillId="0" borderId="0" xfId="0" applyFont="1" applyFill="1" applyBorder="1"/>
    <xf numFmtId="0" fontId="16" fillId="0" borderId="0" xfId="0" applyFont="1" applyFill="1" applyBorder="1" applyAlignment="1">
      <alignment horizontal="center"/>
    </xf>
    <xf numFmtId="9" fontId="16" fillId="0" borderId="0" xfId="0" applyNumberFormat="1" applyFont="1" applyFill="1" applyBorder="1"/>
    <xf numFmtId="0" fontId="24" fillId="0" borderId="0" xfId="0" applyFont="1" applyFill="1" applyBorder="1" applyAlignment="1">
      <alignment horizontal="left"/>
    </xf>
    <xf numFmtId="0" fontId="25" fillId="0" borderId="0" xfId="0" applyFont="1" applyFill="1" applyBorder="1"/>
    <xf numFmtId="0" fontId="21" fillId="0" borderId="0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left"/>
    </xf>
    <xf numFmtId="0" fontId="22" fillId="0" borderId="0" xfId="0" applyFont="1" applyFill="1" applyBorder="1" applyAlignment="1">
      <alignment horizontal="center"/>
    </xf>
    <xf numFmtId="168" fontId="16" fillId="0" borderId="0" xfId="2" applyNumberFormat="1" applyFont="1" applyFill="1" applyBorder="1"/>
    <xf numFmtId="0" fontId="1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/>
    <xf numFmtId="9" fontId="21" fillId="0" borderId="0" xfId="2" applyFont="1" applyFill="1" applyBorder="1"/>
    <xf numFmtId="0" fontId="21" fillId="0" borderId="0" xfId="0" applyFont="1" applyFill="1" applyBorder="1" applyAlignment="1">
      <alignment horizontal="center" vertical="center" wrapText="1"/>
    </xf>
    <xf numFmtId="0" fontId="0" fillId="0" borderId="0" xfId="0" applyBorder="1"/>
    <xf numFmtId="0" fontId="22" fillId="0" borderId="0" xfId="0" applyFont="1" applyBorder="1"/>
    <xf numFmtId="0" fontId="16" fillId="0" borderId="7" xfId="0" applyFont="1" applyBorder="1"/>
    <xf numFmtId="0" fontId="16" fillId="0" borderId="11" xfId="0" applyFont="1" applyBorder="1"/>
    <xf numFmtId="0" fontId="16" fillId="0" borderId="12" xfId="0" applyFont="1" applyFill="1" applyBorder="1"/>
    <xf numFmtId="0" fontId="16" fillId="0" borderId="13" xfId="0" applyFont="1" applyFill="1" applyBorder="1"/>
    <xf numFmtId="0" fontId="16" fillId="0" borderId="14" xfId="0" applyFont="1" applyBorder="1"/>
    <xf numFmtId="0" fontId="16" fillId="5" borderId="84" xfId="0" applyFont="1" applyFill="1" applyBorder="1" applyAlignment="1">
      <alignment horizontal="center"/>
    </xf>
    <xf numFmtId="0" fontId="16" fillId="5" borderId="73" xfId="0" applyFont="1" applyFill="1" applyBorder="1"/>
    <xf numFmtId="0" fontId="1" fillId="0" borderId="78" xfId="0" applyFont="1" applyBorder="1" applyAlignment="1">
      <alignment horizontal="center" vertical="center" wrapText="1"/>
    </xf>
    <xf numFmtId="0" fontId="1" fillId="0" borderId="79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6" borderId="79" xfId="0" applyFont="1" applyFill="1" applyBorder="1" applyAlignment="1">
      <alignment horizontal="center" vertical="center" wrapText="1"/>
    </xf>
    <xf numFmtId="0" fontId="1" fillId="6" borderId="85" xfId="0" applyFont="1" applyFill="1" applyBorder="1" applyAlignment="1">
      <alignment horizontal="center" vertical="center" wrapText="1"/>
    </xf>
    <xf numFmtId="0" fontId="16" fillId="0" borderId="13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21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3" fillId="0" borderId="0" xfId="0" applyFont="1"/>
    <xf numFmtId="0" fontId="25" fillId="0" borderId="0" xfId="0" applyFont="1"/>
    <xf numFmtId="0" fontId="25" fillId="0" borderId="0" xfId="0" applyFont="1" applyAlignment="1">
      <alignment horizontal="center"/>
    </xf>
    <xf numFmtId="0" fontId="16" fillId="0" borderId="0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24" fillId="0" borderId="0" xfId="0" applyFont="1" applyAlignment="1">
      <alignment horizontal="left"/>
    </xf>
    <xf numFmtId="0" fontId="16" fillId="0" borderId="0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21" fillId="3" borderId="90" xfId="0" applyFont="1" applyFill="1" applyBorder="1" applyAlignment="1">
      <alignment horizontal="center" vertical="center" wrapText="1"/>
    </xf>
    <xf numFmtId="0" fontId="21" fillId="3" borderId="91" xfId="0" applyFont="1" applyFill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5" fillId="3" borderId="23" xfId="0" applyFont="1" applyFill="1" applyBorder="1" applyAlignment="1">
      <alignment horizontal="center" vertical="center"/>
    </xf>
    <xf numFmtId="0" fontId="15" fillId="3" borderId="24" xfId="0" applyFont="1" applyFill="1" applyBorder="1" applyAlignment="1">
      <alignment horizontal="center" vertical="center"/>
    </xf>
    <xf numFmtId="0" fontId="15" fillId="3" borderId="25" xfId="0" applyFont="1" applyFill="1" applyBorder="1" applyAlignment="1">
      <alignment horizontal="center" vertical="center"/>
    </xf>
    <xf numFmtId="0" fontId="26" fillId="8" borderId="31" xfId="0" applyFont="1" applyFill="1" applyBorder="1" applyAlignment="1">
      <alignment vertical="center" wrapText="1"/>
    </xf>
    <xf numFmtId="0" fontId="26" fillId="8" borderId="26" xfId="0" applyFont="1" applyFill="1" applyBorder="1" applyAlignment="1">
      <alignment vertical="center" wrapText="1"/>
    </xf>
    <xf numFmtId="0" fontId="26" fillId="8" borderId="28" xfId="0" applyFont="1" applyFill="1" applyBorder="1" applyAlignment="1">
      <alignment vertical="center" wrapText="1"/>
    </xf>
    <xf numFmtId="0" fontId="26" fillId="8" borderId="37" xfId="0" applyFont="1" applyFill="1" applyBorder="1" applyAlignment="1">
      <alignment horizontal="center" vertical="center" wrapText="1"/>
    </xf>
    <xf numFmtId="0" fontId="26" fillId="8" borderId="92" xfId="0" applyFont="1" applyFill="1" applyBorder="1" applyAlignment="1">
      <alignment horizontal="center" vertical="center" wrapText="1"/>
    </xf>
    <xf numFmtId="0" fontId="26" fillId="8" borderId="32" xfId="0" applyFont="1" applyFill="1" applyBorder="1" applyAlignment="1">
      <alignment horizontal="center" vertical="center" wrapText="1"/>
    </xf>
    <xf numFmtId="0" fontId="26" fillId="8" borderId="91" xfId="0" applyFont="1" applyFill="1" applyBorder="1" applyAlignment="1">
      <alignment horizontal="center" vertical="center" wrapText="1"/>
    </xf>
    <xf numFmtId="0" fontId="26" fillId="8" borderId="90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1" fillId="3" borderId="88" xfId="0" applyFont="1" applyFill="1" applyBorder="1" applyAlignment="1">
      <alignment horizontal="center" vertical="center" wrapText="1"/>
    </xf>
    <xf numFmtId="0" fontId="21" fillId="3" borderId="89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 wrapText="1"/>
    </xf>
    <xf numFmtId="0" fontId="21" fillId="3" borderId="86" xfId="0" applyFont="1" applyFill="1" applyBorder="1" applyAlignment="1">
      <alignment horizontal="center" vertical="center" wrapText="1"/>
    </xf>
    <xf numFmtId="0" fontId="21" fillId="3" borderId="16" xfId="0" applyFont="1" applyFill="1" applyBorder="1" applyAlignment="1">
      <alignment horizontal="center" vertical="center" wrapText="1"/>
    </xf>
    <xf numFmtId="0" fontId="21" fillId="3" borderId="87" xfId="0" applyFont="1" applyFill="1" applyBorder="1" applyAlignment="1">
      <alignment horizontal="center" vertical="center" wrapText="1"/>
    </xf>
    <xf numFmtId="0" fontId="21" fillId="3" borderId="3" xfId="0" applyFont="1" applyFill="1" applyBorder="1" applyAlignment="1">
      <alignment horizontal="center" vertical="center" wrapText="1"/>
    </xf>
    <xf numFmtId="0" fontId="21" fillId="3" borderId="49" xfId="0" applyFont="1" applyFill="1" applyBorder="1" applyAlignment="1">
      <alignment horizontal="center" vertical="center" wrapText="1"/>
    </xf>
    <xf numFmtId="0" fontId="21" fillId="3" borderId="50" xfId="0" applyFont="1" applyFill="1" applyBorder="1" applyAlignment="1">
      <alignment horizontal="center" vertical="center" wrapText="1"/>
    </xf>
    <xf numFmtId="0" fontId="21" fillId="3" borderId="38" xfId="0" applyFont="1" applyFill="1" applyBorder="1" applyAlignment="1">
      <alignment horizontal="center" vertical="center" wrapText="1"/>
    </xf>
    <xf numFmtId="0" fontId="21" fillId="3" borderId="46" xfId="0" applyFont="1" applyFill="1" applyBorder="1" applyAlignment="1">
      <alignment horizontal="center" vertical="center" wrapText="1"/>
    </xf>
    <xf numFmtId="0" fontId="21" fillId="3" borderId="54" xfId="0" applyFont="1" applyFill="1" applyBorder="1" applyAlignment="1">
      <alignment horizontal="center" vertical="center" wrapText="1"/>
    </xf>
    <xf numFmtId="0" fontId="21" fillId="3" borderId="47" xfId="0" applyFont="1" applyFill="1" applyBorder="1" applyAlignment="1">
      <alignment horizontal="center" vertical="center" wrapText="1"/>
    </xf>
    <xf numFmtId="0" fontId="21" fillId="3" borderId="48" xfId="0" applyFont="1" applyFill="1" applyBorder="1" applyAlignment="1">
      <alignment horizontal="center" vertical="center" wrapText="1"/>
    </xf>
    <xf numFmtId="16" fontId="21" fillId="3" borderId="47" xfId="0" applyNumberFormat="1" applyFont="1" applyFill="1" applyBorder="1" applyAlignment="1">
      <alignment horizontal="center" vertical="center" wrapText="1"/>
    </xf>
    <xf numFmtId="16" fontId="21" fillId="3" borderId="48" xfId="0" applyNumberFormat="1" applyFont="1" applyFill="1" applyBorder="1" applyAlignment="1">
      <alignment horizontal="center" vertical="center" wrapText="1"/>
    </xf>
    <xf numFmtId="0" fontId="21" fillId="3" borderId="38" xfId="0" applyFont="1" applyFill="1" applyBorder="1" applyAlignment="1">
      <alignment horizontal="center" vertical="center"/>
    </xf>
    <xf numFmtId="0" fontId="21" fillId="3" borderId="46" xfId="0" applyFont="1" applyFill="1" applyBorder="1" applyAlignment="1">
      <alignment horizontal="center" vertical="center"/>
    </xf>
    <xf numFmtId="0" fontId="21" fillId="3" borderId="54" xfId="0" applyFont="1" applyFill="1" applyBorder="1" applyAlignment="1">
      <alignment horizontal="center" vertical="center"/>
    </xf>
    <xf numFmtId="0" fontId="21" fillId="3" borderId="39" xfId="0" applyFont="1" applyFill="1" applyBorder="1" applyAlignment="1">
      <alignment horizontal="center"/>
    </xf>
    <xf numFmtId="0" fontId="21" fillId="3" borderId="40" xfId="0" applyFont="1" applyFill="1" applyBorder="1" applyAlignment="1">
      <alignment horizontal="center"/>
    </xf>
    <xf numFmtId="0" fontId="21" fillId="3" borderId="41" xfId="0" applyFont="1" applyFill="1" applyBorder="1" applyAlignment="1">
      <alignment horizontal="center"/>
    </xf>
    <xf numFmtId="0" fontId="21" fillId="3" borderId="39" xfId="0" applyFont="1" applyFill="1" applyBorder="1" applyAlignment="1">
      <alignment horizontal="left" vertical="center" wrapText="1"/>
    </xf>
    <xf numFmtId="0" fontId="21" fillId="3" borderId="41" xfId="0" applyFont="1" applyFill="1" applyBorder="1" applyAlignment="1">
      <alignment horizontal="left" vertical="center" wrapText="1"/>
    </xf>
    <xf numFmtId="0" fontId="16" fillId="0" borderId="0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29" fillId="0" borderId="9" xfId="0" applyFont="1" applyBorder="1" applyAlignment="1">
      <alignment horizontal="center"/>
    </xf>
    <xf numFmtId="0" fontId="29" fillId="0" borderId="0" xfId="0" applyFont="1" applyBorder="1" applyAlignment="1">
      <alignment horizontal="center"/>
    </xf>
    <xf numFmtId="0" fontId="29" fillId="0" borderId="11" xfId="0" applyFont="1" applyBorder="1" applyAlignment="1">
      <alignment horizontal="center"/>
    </xf>
    <xf numFmtId="0" fontId="21" fillId="3" borderId="16" xfId="0" applyFont="1" applyFill="1" applyBorder="1" applyAlignment="1">
      <alignment horizontal="left" vertical="center" wrapText="1"/>
    </xf>
    <xf numFmtId="0" fontId="21" fillId="3" borderId="18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16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/>
    </xf>
  </cellXfs>
  <cellStyles count="23">
    <cellStyle name="Excel Built-in Normal" xfId="18" xr:uid="{00000000-0005-0000-0000-000000000000}"/>
    <cellStyle name="Millares [0] 2" xfId="5" xr:uid="{00000000-0005-0000-0000-000001000000}"/>
    <cellStyle name="Millares [0] 2 3" xfId="12" xr:uid="{00000000-0005-0000-0000-000002000000}"/>
    <cellStyle name="Millares [0] 3" xfId="8" xr:uid="{00000000-0005-0000-0000-000003000000}"/>
    <cellStyle name="Millares 2" xfId="3" xr:uid="{00000000-0005-0000-0000-000004000000}"/>
    <cellStyle name="Millares 2 2" xfId="11" xr:uid="{00000000-0005-0000-0000-000005000000}"/>
    <cellStyle name="Millares 2 3" xfId="14" xr:uid="{00000000-0005-0000-0000-000006000000}"/>
    <cellStyle name="Millares 2 4 4" xfId="21" xr:uid="{00000000-0005-0000-0000-000007000000}"/>
    <cellStyle name="Millares 3" xfId="7" xr:uid="{00000000-0005-0000-0000-000008000000}"/>
    <cellStyle name="Millares 4" xfId="10" xr:uid="{00000000-0005-0000-0000-000009000000}"/>
    <cellStyle name="Millares 5" xfId="9" xr:uid="{00000000-0005-0000-0000-00000A000000}"/>
    <cellStyle name="Moneda [0] 2" xfId="13" xr:uid="{00000000-0005-0000-0000-00000B000000}"/>
    <cellStyle name="Moneda 100" xfId="19" xr:uid="{00000000-0005-0000-0000-00000C000000}"/>
    <cellStyle name="Moneda 2" xfId="4" xr:uid="{00000000-0005-0000-0000-00000D000000}"/>
    <cellStyle name="Moneda 3" xfId="15" xr:uid="{00000000-0005-0000-0000-00000E000000}"/>
    <cellStyle name="Normal" xfId="0" builtinId="0"/>
    <cellStyle name="Normal 2" xfId="6" xr:uid="{00000000-0005-0000-0000-000010000000}"/>
    <cellStyle name="Normal 2 2" xfId="17" xr:uid="{00000000-0005-0000-0000-000011000000}"/>
    <cellStyle name="Normal 4" xfId="1" xr:uid="{00000000-0005-0000-0000-000012000000}"/>
    <cellStyle name="Normal 4 2" xfId="16" xr:uid="{00000000-0005-0000-0000-000013000000}"/>
    <cellStyle name="Normal 52 4" xfId="22" xr:uid="{00000000-0005-0000-0000-000014000000}"/>
    <cellStyle name="Porcentaje" xfId="2" builtinId="5"/>
    <cellStyle name="Porcentaje 2" xfId="20" xr:uid="{00000000-0005-0000-0000-000016000000}"/>
  </cellStyles>
  <dxfs count="39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8" formatCode="0.0%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numFmt numFmtId="0" formatCode="General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strike val="0"/>
        <outline val="0"/>
        <shadow val="0"/>
        <vertAlign val="baseline"/>
        <sz val="10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left style="double">
          <color indexed="64"/>
        </left>
        <right style="double">
          <color indexed="64"/>
        </right>
        <top style="double">
          <color indexed="64"/>
        </top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theme="4" tint="0.79998168889431442"/>
          <bgColor theme="4" tint="-0.499984740745262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8" formatCode="0.0%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numFmt numFmtId="0" formatCode="General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strike val="0"/>
        <outline val="0"/>
        <shadow val="0"/>
        <vertAlign val="baseline"/>
        <sz val="10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left style="double">
          <color rgb="FF000000"/>
        </left>
        <right style="double">
          <color rgb="FF000000"/>
        </right>
        <top style="double">
          <color rgb="FF000000"/>
        </top>
        <bottom style="double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theme="4" tint="0.79998168889431442"/>
          <bgColor theme="4" tint="-0.499984740745262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8" formatCode="0.0%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numFmt numFmtId="0" formatCode="General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strike val="0"/>
        <outline val="0"/>
        <shadow val="0"/>
        <vertAlign val="baseline"/>
        <sz val="10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left style="double">
          <color rgb="FF000000"/>
        </left>
        <right style="double">
          <color rgb="FF000000"/>
        </right>
        <top style="double">
          <color rgb="FF000000"/>
        </top>
        <bottom style="double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theme="4" tint="0.79998168889431442"/>
          <bgColor theme="4" tint="-0.499984740745262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8" formatCode="0.0%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numFmt numFmtId="0" formatCode="General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strike val="0"/>
        <outline val="0"/>
        <shadow val="0"/>
        <vertAlign val="baseline"/>
        <sz val="10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left style="double">
          <color rgb="FF000000"/>
        </left>
        <right style="double">
          <color rgb="FF000000"/>
        </right>
        <top style="double">
          <color rgb="FF000000"/>
        </top>
        <bottom style="double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theme="4" tint="0.79998168889431442"/>
          <bgColor theme="4" tint="-0.499984740745262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8" formatCode="0.0%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numFmt numFmtId="0" formatCode="General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strike val="0"/>
        <outline val="0"/>
        <shadow val="0"/>
        <vertAlign val="baseline"/>
        <sz val="10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left style="double">
          <color rgb="FF000000"/>
        </left>
        <right style="double">
          <color rgb="FF000000"/>
        </right>
        <top style="double">
          <color rgb="FF000000"/>
        </top>
        <bottom style="double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theme="4" tint="0.79998168889431442"/>
          <bgColor theme="4" tint="-0.499984740745262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8" formatCode="0.0%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numFmt numFmtId="0" formatCode="General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strike val="0"/>
        <outline val="0"/>
        <shadow val="0"/>
        <vertAlign val="baseline"/>
        <sz val="10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left style="double">
          <color rgb="FF000000"/>
        </left>
        <right style="double">
          <color rgb="FF000000"/>
        </right>
        <top style="double">
          <color rgb="FF000000"/>
        </top>
        <bottom style="double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theme="4" tint="0.79998168889431442"/>
          <bgColor theme="4" tint="-0.499984740745262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8" formatCode="0.0%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numFmt numFmtId="0" formatCode="General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strike val="0"/>
        <outline val="0"/>
        <shadow val="0"/>
        <vertAlign val="baseline"/>
        <sz val="10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left style="double">
          <color rgb="FF000000"/>
        </left>
        <right style="double">
          <color rgb="FF000000"/>
        </right>
        <top style="double">
          <color rgb="FF000000"/>
        </top>
        <bottom style="double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theme="4" tint="0.79998168889431442"/>
          <bgColor theme="4" tint="-0.499984740745262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8" formatCode="0.0%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numFmt numFmtId="0" formatCode="General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strike val="0"/>
        <outline val="0"/>
        <shadow val="0"/>
        <vertAlign val="baseline"/>
        <sz val="10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left style="double">
          <color rgb="FF000000"/>
        </left>
        <right style="double">
          <color rgb="FF000000"/>
        </right>
        <top style="double">
          <color rgb="FF000000"/>
        </top>
        <bottom style="double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theme="4" tint="0.79998168889431442"/>
          <bgColor theme="4" tint="-0.499984740745262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8" formatCode="0.0%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numFmt numFmtId="0" formatCode="General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strike val="0"/>
        <outline val="0"/>
        <shadow val="0"/>
        <vertAlign val="baseline"/>
        <sz val="10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left style="double">
          <color rgb="FF000000"/>
        </left>
        <right style="double">
          <color rgb="FF000000"/>
        </right>
        <top style="double">
          <color rgb="FF000000"/>
        </top>
        <bottom style="double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theme="4" tint="0.79998168889431442"/>
          <bgColor theme="4" tint="-0.499984740745262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8" formatCode="0.0%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numFmt numFmtId="0" formatCode="General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strike val="0"/>
        <outline val="0"/>
        <shadow val="0"/>
        <vertAlign val="baseline"/>
        <sz val="10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left style="double">
          <color rgb="FF000000"/>
        </left>
        <right style="double">
          <color rgb="FF000000"/>
        </right>
        <top style="double">
          <color rgb="FF000000"/>
        </top>
        <bottom style="double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theme="4" tint="0.79998168889431442"/>
          <bgColor theme="4" tint="-0.499984740745262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8" formatCode="0.0%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numFmt numFmtId="0" formatCode="General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strike val="0"/>
        <outline val="0"/>
        <shadow val="0"/>
        <vertAlign val="baseline"/>
        <sz val="10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left style="double">
          <color rgb="FF000000"/>
        </left>
        <right style="double">
          <color rgb="FF000000"/>
        </right>
        <top style="double">
          <color rgb="FF000000"/>
        </top>
        <bottom style="double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theme="4" tint="0.79998168889431442"/>
          <bgColor theme="4" tint="-0.499984740745262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8" formatCode="0.0%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numFmt numFmtId="0" formatCode="General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strike val="0"/>
        <outline val="0"/>
        <shadow val="0"/>
        <vertAlign val="baseline"/>
        <sz val="10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left style="double">
          <color indexed="64"/>
        </left>
        <right style="double">
          <color indexed="64"/>
        </right>
        <top style="double">
          <color indexed="64"/>
        </top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theme="4" tint="0.79998168889431442"/>
          <bgColor theme="4" tint="-0.499984740745262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8" formatCode="0.0%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numFmt numFmtId="0" formatCode="General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strike val="0"/>
        <outline val="0"/>
        <shadow val="0"/>
        <vertAlign val="baseline"/>
        <sz val="10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left style="double">
          <color indexed="64"/>
        </left>
        <right style="double">
          <color indexed="64"/>
        </right>
        <top style="double">
          <color indexed="64"/>
        </top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theme="4" tint="0.79998168889431442"/>
          <bgColor theme="4" tint="-0.499984740745262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8" formatCode="0.0%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numFmt numFmtId="0" formatCode="General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strike val="0"/>
        <outline val="0"/>
        <shadow val="0"/>
        <vertAlign val="baseline"/>
        <sz val="10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left style="double">
          <color rgb="FF000000"/>
        </left>
        <right style="double">
          <color rgb="FF000000"/>
        </right>
        <top style="double">
          <color rgb="FF000000"/>
        </top>
        <bottom style="double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theme="4" tint="0.79998168889431442"/>
          <bgColor theme="4" tint="-0.499984740745262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8" formatCode="0.0%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numFmt numFmtId="0" formatCode="General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strike val="0"/>
        <outline val="0"/>
        <shadow val="0"/>
        <vertAlign val="baseline"/>
        <sz val="10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left style="double">
          <color rgb="FF000000"/>
        </left>
        <right style="double">
          <color rgb="FF000000"/>
        </right>
        <top style="double">
          <color rgb="FF000000"/>
        </top>
        <bottom style="double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theme="4" tint="0.79998168889431442"/>
          <bgColor theme="4" tint="-0.499984740745262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8" formatCode="0.0%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numFmt numFmtId="0" formatCode="General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strike val="0"/>
        <outline val="0"/>
        <shadow val="0"/>
        <vertAlign val="baseline"/>
        <sz val="10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left style="double">
          <color rgb="FF000000"/>
        </left>
        <right style="double">
          <color rgb="FF000000"/>
        </right>
        <top style="double">
          <color rgb="FF000000"/>
        </top>
        <bottom style="double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theme="4" tint="0.79998168889431442"/>
          <bgColor theme="4" tint="-0.499984740745262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8" formatCode="0.0%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numFmt numFmtId="0" formatCode="General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strike val="0"/>
        <outline val="0"/>
        <shadow val="0"/>
        <vertAlign val="baseline"/>
        <sz val="10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left style="double">
          <color rgb="FF000000"/>
        </left>
        <right style="double">
          <color rgb="FF000000"/>
        </right>
        <top style="double">
          <color rgb="FF000000"/>
        </top>
        <bottom style="double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theme="4" tint="0.79998168889431442"/>
          <bgColor theme="4" tint="-0.499984740745262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8" formatCode="0.0%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numFmt numFmtId="0" formatCode="General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strike val="0"/>
        <outline val="0"/>
        <shadow val="0"/>
        <vertAlign val="baseline"/>
        <sz val="10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left style="double">
          <color rgb="FF000000"/>
        </left>
        <right style="double">
          <color rgb="FF000000"/>
        </right>
        <top style="double">
          <color rgb="FF000000"/>
        </top>
        <bottom style="double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theme="4" tint="0.79998168889431442"/>
          <bgColor theme="4" tint="-0.499984740745262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8" formatCode="0.0%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numFmt numFmtId="0" formatCode="General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strike val="0"/>
        <outline val="0"/>
        <shadow val="0"/>
        <vertAlign val="baseline"/>
        <sz val="10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left style="double">
          <color rgb="FF000000"/>
        </left>
        <right style="double">
          <color rgb="FF000000"/>
        </right>
        <top style="double">
          <color rgb="FF000000"/>
        </top>
        <bottom style="double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theme="4" tint="0.79998168889431442"/>
          <bgColor theme="4" tint="-0.499984740745262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8" formatCode="0.0%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numFmt numFmtId="0" formatCode="General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strike val="0"/>
        <outline val="0"/>
        <shadow val="0"/>
        <vertAlign val="baseline"/>
        <sz val="10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left style="double">
          <color rgb="FF000000"/>
        </left>
        <right style="double">
          <color rgb="FF000000"/>
        </right>
        <top style="double">
          <color rgb="FF000000"/>
        </top>
        <bottom style="double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theme="4" tint="0.79998168889431442"/>
          <bgColor theme="4" tint="-0.499984740745262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8" formatCode="0.0%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numFmt numFmtId="0" formatCode="General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strike val="0"/>
        <outline val="0"/>
        <shadow val="0"/>
        <vertAlign val="baseline"/>
        <sz val="10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left style="double">
          <color rgb="FF000000"/>
        </left>
        <right style="double">
          <color rgb="FF000000"/>
        </right>
        <top style="double">
          <color rgb="FF000000"/>
        </top>
        <bottom style="double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theme="4" tint="0.79998168889431442"/>
          <bgColor theme="4" tint="-0.499984740745262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8" formatCode="0.0%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numFmt numFmtId="0" formatCode="General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strike val="0"/>
        <outline val="0"/>
        <shadow val="0"/>
        <vertAlign val="baseline"/>
        <sz val="10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left style="double">
          <color rgb="FF000000"/>
        </left>
        <right style="double">
          <color rgb="FF000000"/>
        </right>
        <top style="double">
          <color rgb="FF000000"/>
        </top>
        <bottom style="double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theme="4" tint="0.79998168889431442"/>
          <bgColor theme="4" tint="-0.499984740745262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8" formatCode="0.0%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numFmt numFmtId="0" formatCode="General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strike val="0"/>
        <outline val="0"/>
        <shadow val="0"/>
        <vertAlign val="baseline"/>
        <sz val="10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left style="double">
          <color indexed="64"/>
        </left>
        <right style="double">
          <color indexed="64"/>
        </right>
        <top style="double">
          <color indexed="64"/>
        </top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theme="4" tint="0.79998168889431442"/>
          <bgColor theme="4" tint="-0.499984740745262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8" formatCode="0.0%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numFmt numFmtId="0" formatCode="General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strike val="0"/>
        <outline val="0"/>
        <shadow val="0"/>
        <vertAlign val="baseline"/>
        <sz val="10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left style="double">
          <color indexed="64"/>
        </left>
        <right style="double">
          <color indexed="64"/>
        </right>
        <top style="double">
          <color indexed="64"/>
        </top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theme="4" tint="0.79998168889431442"/>
          <bgColor theme="4" tint="-0.499984740745262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8" formatCode="0.0%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numFmt numFmtId="0" formatCode="General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strike val="0"/>
        <outline val="0"/>
        <shadow val="0"/>
        <vertAlign val="baseline"/>
        <sz val="10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left style="double">
          <color indexed="64"/>
        </left>
        <right style="double">
          <color indexed="64"/>
        </right>
        <top style="double">
          <color indexed="64"/>
        </top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theme="4" tint="0.79998168889431442"/>
          <bgColor theme="4" tint="-0.499984740745262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8" formatCode="0.0%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numFmt numFmtId="0" formatCode="General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strike val="0"/>
        <outline val="0"/>
        <shadow val="0"/>
        <vertAlign val="baseline"/>
        <sz val="10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left style="double">
          <color indexed="64"/>
        </left>
        <right style="double">
          <color indexed="64"/>
        </right>
        <top style="double">
          <color indexed="64"/>
        </top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theme="4" tint="0.79998168889431442"/>
          <bgColor theme="4" tint="-0.499984740745262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8" formatCode="0.0%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numFmt numFmtId="0" formatCode="General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strike val="0"/>
        <outline val="0"/>
        <shadow val="0"/>
        <vertAlign val="baseline"/>
        <sz val="10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left style="double">
          <color indexed="64"/>
        </left>
        <right style="double">
          <color indexed="64"/>
        </right>
        <top style="double">
          <color indexed="64"/>
        </top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theme="4" tint="0.79998168889431442"/>
          <bgColor theme="4" tint="-0.499984740745262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8" formatCode="0.0%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numFmt numFmtId="0" formatCode="General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strike val="0"/>
        <outline val="0"/>
        <shadow val="0"/>
        <vertAlign val="baseline"/>
        <sz val="10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left style="double">
          <color indexed="64"/>
        </left>
        <right style="double">
          <color indexed="64"/>
        </right>
        <top style="double">
          <color indexed="64"/>
        </top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theme="4" tint="0.79998168889431442"/>
          <bgColor theme="4" tint="-0.499984740745262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8" formatCode="0.0%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numFmt numFmtId="0" formatCode="General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strike val="0"/>
        <outline val="0"/>
        <shadow val="0"/>
        <vertAlign val="baseline"/>
        <sz val="10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left style="double">
          <color indexed="64"/>
        </left>
        <right style="double">
          <color indexed="64"/>
        </right>
        <top style="double">
          <color indexed="64"/>
        </top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theme="4" tint="0.79998168889431442"/>
          <bgColor theme="4" tint="-0.499984740745262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8" formatCode="0.0%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numFmt numFmtId="0" formatCode="General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strike val="0"/>
        <outline val="0"/>
        <shadow val="0"/>
        <vertAlign val="baseline"/>
        <sz val="10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left style="double">
          <color indexed="64"/>
        </left>
        <right style="double">
          <color indexed="64"/>
        </right>
        <top style="double">
          <color indexed="64"/>
        </top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theme="4" tint="0.79998168889431442"/>
          <bgColor theme="4" tint="-0.499984740745262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8" formatCode="0.0%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numFmt numFmtId="0" formatCode="General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strike val="0"/>
        <outline val="0"/>
        <shadow val="0"/>
        <vertAlign val="baseline"/>
        <sz val="10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left style="double">
          <color indexed="64"/>
        </left>
        <right style="double">
          <color indexed="64"/>
        </right>
        <top style="double">
          <color indexed="64"/>
        </top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theme="4" tint="0.79998168889431442"/>
          <bgColor theme="4" tint="-0.499984740745262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8" formatCode="0.0%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numFmt numFmtId="0" formatCode="General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strike val="0"/>
        <outline val="0"/>
        <shadow val="0"/>
        <vertAlign val="baseline"/>
        <sz val="10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left style="double">
          <color indexed="64"/>
        </left>
        <right style="double">
          <color indexed="64"/>
        </right>
        <top style="double">
          <color indexed="64"/>
        </top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theme="4" tint="0.79998168889431442"/>
          <bgColor theme="4" tint="-0.499984740745262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8" formatCode="0.0%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numFmt numFmtId="0" formatCode="General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strike val="0"/>
        <outline val="0"/>
        <shadow val="0"/>
        <vertAlign val="baseline"/>
        <sz val="10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left style="double">
          <color indexed="64"/>
        </left>
        <right style="double">
          <color indexed="64"/>
        </right>
        <top style="double">
          <color indexed="64"/>
        </top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theme="4" tint="0.79998168889431442"/>
          <bgColor theme="4" tint="-0.499984740745262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8" formatCode="0.0%"/>
      <border diagonalUp="0" diagonalDown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numFmt numFmtId="0" formatCode="General"/>
      <border diagonalUp="0" diagonalDown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</border>
    </dxf>
    <dxf>
      <border outline="0">
        <left style="double">
          <color indexed="64"/>
        </left>
        <right style="double">
          <color indexed="64"/>
        </right>
        <top style="double">
          <color indexed="64"/>
        </top>
        <bottom style="double">
          <color indexed="64"/>
        </bottom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</dxf>
    <dxf>
      <font>
        <strike val="0"/>
        <outline val="0"/>
        <shadow val="0"/>
        <vertAlign val="baseline"/>
        <sz val="10"/>
        <name val="Arial"/>
        <family val="2"/>
        <scheme val="none"/>
      </font>
      <fill>
        <patternFill patternType="solid">
          <bgColor theme="4" tint="-0.49998474074526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8" formatCode="0.0%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/>
        <strike val="0"/>
        <outline val="0"/>
        <shadow val="0"/>
        <vertAlign val="baseline"/>
        <sz val="10"/>
        <name val="Arial"/>
        <family val="2"/>
        <scheme val="none"/>
      </font>
      <numFmt numFmtId="0" formatCode="General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/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/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strike val="0"/>
        <outline val="0"/>
        <shadow val="0"/>
        <vertAlign val="baseline"/>
        <sz val="10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left style="double">
          <color rgb="FF000000"/>
        </left>
        <right style="double">
          <color rgb="FF000000"/>
        </right>
        <top style="double">
          <color rgb="FF000000"/>
        </top>
        <bottom style="double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theme="4" tint="0.79998168889431442"/>
          <bgColor theme="4" tint="-0.499984740745262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8" formatCode="0.0%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/>
        <strike val="0"/>
        <outline val="0"/>
        <shadow val="0"/>
        <vertAlign val="baseline"/>
        <sz val="10"/>
        <name val="Arial"/>
        <family val="2"/>
        <scheme val="none"/>
      </font>
      <numFmt numFmtId="0" formatCode="General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/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/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strike val="0"/>
        <outline val="0"/>
        <shadow val="0"/>
        <vertAlign val="baseline"/>
        <sz val="10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left style="double">
          <color rgb="FF000000"/>
        </left>
        <right style="double">
          <color rgb="FF000000"/>
        </right>
        <top style="double">
          <color rgb="FF000000"/>
        </top>
        <bottom style="double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theme="4" tint="0.79998168889431442"/>
          <bgColor theme="4" tint="-0.499984740745262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8" formatCode="0.0%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/>
        <strike val="0"/>
        <outline val="0"/>
        <shadow val="0"/>
        <vertAlign val="baseline"/>
        <sz val="10"/>
        <name val="Arial"/>
        <family val="2"/>
        <scheme val="none"/>
      </font>
      <numFmt numFmtId="0" formatCode="General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/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/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strike val="0"/>
        <outline val="0"/>
        <shadow val="0"/>
        <vertAlign val="baseline"/>
        <sz val="10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left style="double">
          <color rgb="FF000000"/>
        </left>
        <right style="double">
          <color rgb="FF000000"/>
        </right>
        <top style="double">
          <color rgb="FF000000"/>
        </top>
        <bottom style="double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theme="4" tint="0.79998168889431442"/>
          <bgColor theme="4" tint="-0.499984740745262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8" formatCode="0.0%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/>
        <strike val="0"/>
        <outline val="0"/>
        <shadow val="0"/>
        <vertAlign val="baseline"/>
        <sz val="10"/>
        <name val="Arial"/>
        <family val="2"/>
        <scheme val="none"/>
      </font>
      <numFmt numFmtId="0" formatCode="General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/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/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strike val="0"/>
        <outline val="0"/>
        <shadow val="0"/>
        <vertAlign val="baseline"/>
        <sz val="10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left style="double">
          <color rgb="FF000000"/>
        </left>
        <right style="double">
          <color rgb="FF000000"/>
        </right>
        <top style="double">
          <color rgb="FF000000"/>
        </top>
        <bottom style="double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theme="4" tint="0.79998168889431442"/>
          <bgColor theme="4" tint="-0.499984740745262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8" formatCode="0.0%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/>
        <strike val="0"/>
        <outline val="0"/>
        <shadow val="0"/>
        <vertAlign val="baseline"/>
        <sz val="10"/>
        <name val="Arial"/>
        <family val="2"/>
        <scheme val="none"/>
      </font>
      <numFmt numFmtId="0" formatCode="General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/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/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strike val="0"/>
        <outline val="0"/>
        <shadow val="0"/>
        <vertAlign val="baseline"/>
        <sz val="10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left style="double">
          <color rgb="FF000000"/>
        </left>
        <right style="double">
          <color rgb="FF000000"/>
        </right>
        <top style="double">
          <color rgb="FF000000"/>
        </top>
        <bottom style="double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theme="4" tint="0.79998168889431442"/>
          <bgColor theme="4" tint="-0.499984740745262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8" formatCode="0.0%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/>
        <strike val="0"/>
        <outline val="0"/>
        <shadow val="0"/>
        <vertAlign val="baseline"/>
        <sz val="10"/>
        <name val="Arial"/>
        <family val="2"/>
        <scheme val="none"/>
      </font>
      <numFmt numFmtId="0" formatCode="General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/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/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strike val="0"/>
        <outline val="0"/>
        <shadow val="0"/>
        <vertAlign val="baseline"/>
        <sz val="10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left style="double">
          <color rgb="FF000000"/>
        </left>
        <right style="double">
          <color rgb="FF000000"/>
        </right>
        <top style="double">
          <color rgb="FF000000"/>
        </top>
        <bottom style="double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theme="4" tint="0.79998168889431442"/>
          <bgColor theme="4" tint="-0.499984740745262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8" formatCode="0.0%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/>
        <strike val="0"/>
        <outline val="0"/>
        <shadow val="0"/>
        <vertAlign val="baseline"/>
        <sz val="10"/>
        <name val="Arial"/>
        <family val="2"/>
        <scheme val="none"/>
      </font>
      <numFmt numFmtId="0" formatCode="General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/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/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strike val="0"/>
        <outline val="0"/>
        <shadow val="0"/>
        <vertAlign val="baseline"/>
        <sz val="10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left style="double">
          <color rgb="FF000000"/>
        </left>
        <right style="double">
          <color rgb="FF000000"/>
        </right>
        <top style="double">
          <color rgb="FF000000"/>
        </top>
        <bottom style="double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theme="4" tint="0.79998168889431442"/>
          <bgColor theme="4" tint="-0.499984740745262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8" formatCode="0.0%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/>
        <strike val="0"/>
        <outline val="0"/>
        <shadow val="0"/>
        <vertAlign val="baseline"/>
        <sz val="10"/>
        <name val="Arial"/>
        <family val="2"/>
        <scheme val="none"/>
      </font>
      <numFmt numFmtId="0" formatCode="General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/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/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strike val="0"/>
        <outline val="0"/>
        <shadow val="0"/>
        <vertAlign val="baseline"/>
        <sz val="10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left style="double">
          <color rgb="FF000000"/>
        </left>
        <right style="double">
          <color rgb="FF000000"/>
        </right>
        <top style="double">
          <color rgb="FF000000"/>
        </top>
        <bottom style="double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theme="4" tint="0.79998168889431442"/>
          <bgColor theme="4" tint="-0.499984740745262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8" formatCode="0.0%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/>
        <strike val="0"/>
        <outline val="0"/>
        <shadow val="0"/>
        <vertAlign val="baseline"/>
        <sz val="10"/>
        <name val="Arial"/>
        <family val="2"/>
        <scheme val="none"/>
      </font>
      <numFmt numFmtId="0" formatCode="General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/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/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strike val="0"/>
        <outline val="0"/>
        <shadow val="0"/>
        <vertAlign val="baseline"/>
        <sz val="10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left style="double">
          <color rgb="FF000000"/>
        </left>
        <right style="double">
          <color rgb="FF000000"/>
        </right>
        <top style="double">
          <color rgb="FF000000"/>
        </top>
        <bottom style="double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theme="4" tint="0.79998168889431442"/>
          <bgColor theme="4" tint="-0.499984740745262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8" formatCode="0.0%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/>
        <strike val="0"/>
        <outline val="0"/>
        <shadow val="0"/>
        <vertAlign val="baseline"/>
        <sz val="10"/>
        <name val="Arial"/>
        <family val="2"/>
        <scheme val="none"/>
      </font>
      <numFmt numFmtId="0" formatCode="General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/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/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strike val="0"/>
        <outline val="0"/>
        <shadow val="0"/>
        <vertAlign val="baseline"/>
        <sz val="10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left style="double">
          <color rgb="FF000000"/>
        </left>
        <right style="double">
          <color rgb="FF000000"/>
        </right>
        <top style="double">
          <color rgb="FF000000"/>
        </top>
        <bottom style="double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theme="4" tint="0.79998168889431442"/>
          <bgColor theme="4" tint="-0.499984740745262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8" formatCode="0.0%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/>
        <strike val="0"/>
        <outline val="0"/>
        <shadow val="0"/>
        <vertAlign val="baseline"/>
        <sz val="10"/>
        <name val="Arial"/>
        <family val="2"/>
        <scheme val="none"/>
      </font>
      <numFmt numFmtId="0" formatCode="General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/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/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strike val="0"/>
        <outline val="0"/>
        <shadow val="0"/>
        <vertAlign val="baseline"/>
        <sz val="10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left style="double">
          <color rgb="FF000000"/>
        </left>
        <right style="double">
          <color rgb="FF000000"/>
        </right>
        <top style="double">
          <color rgb="FF000000"/>
        </top>
        <bottom style="double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theme="4" tint="0.79998168889431442"/>
          <bgColor theme="4" tint="-0.499984740745262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8" formatCode="0.0%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/>
        <strike val="0"/>
        <outline val="0"/>
        <shadow val="0"/>
        <vertAlign val="baseline"/>
        <sz val="10"/>
        <name val="Arial"/>
        <family val="2"/>
        <scheme val="none"/>
      </font>
      <numFmt numFmtId="0" formatCode="General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/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/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strike val="0"/>
        <outline val="0"/>
        <shadow val="0"/>
        <vertAlign val="baseline"/>
        <sz val="10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left style="double">
          <color rgb="FF000000"/>
        </left>
        <right style="double">
          <color rgb="FF000000"/>
        </right>
        <top style="double">
          <color rgb="FF000000"/>
        </top>
        <bottom style="double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theme="4" tint="0.79998168889431442"/>
          <bgColor theme="4" tint="-0.499984740745262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8" formatCode="0.0%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/>
        <strike val="0"/>
        <outline val="0"/>
        <shadow val="0"/>
        <vertAlign val="baseline"/>
        <sz val="10"/>
        <name val="Arial"/>
        <family val="2"/>
        <scheme val="none"/>
      </font>
      <numFmt numFmtId="0" formatCode="General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/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/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strike val="0"/>
        <outline val="0"/>
        <shadow val="0"/>
        <vertAlign val="baseline"/>
        <sz val="10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left style="double">
          <color indexed="64"/>
        </left>
        <right style="double">
          <color indexed="64"/>
        </right>
        <top style="double">
          <color indexed="64"/>
        </top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theme="4" tint="0.79998168889431442"/>
          <bgColor theme="4" tint="-0.499984740745262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8" formatCode="0.0%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/>
        <strike val="0"/>
        <outline val="0"/>
        <shadow val="0"/>
        <vertAlign val="baseline"/>
        <sz val="10"/>
        <name val="Arial"/>
        <family val="2"/>
        <scheme val="none"/>
      </font>
      <numFmt numFmtId="0" formatCode="General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/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/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strike val="0"/>
        <outline val="0"/>
        <shadow val="0"/>
        <vertAlign val="baseline"/>
        <sz val="10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left style="double">
          <color indexed="64"/>
        </left>
        <right style="double">
          <color indexed="64"/>
        </right>
        <top style="double">
          <color indexed="64"/>
        </top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theme="4" tint="0.79998168889431442"/>
          <bgColor theme="4" tint="-0.499984740745262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8" formatCode="0.0%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/>
        <strike val="0"/>
        <outline val="0"/>
        <shadow val="0"/>
        <vertAlign val="baseline"/>
        <sz val="10"/>
        <name val="Arial"/>
        <family val="2"/>
        <scheme val="none"/>
      </font>
      <numFmt numFmtId="0" formatCode="General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/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/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strike val="0"/>
        <outline val="0"/>
        <shadow val="0"/>
        <vertAlign val="baseline"/>
        <sz val="10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left style="double">
          <color indexed="64"/>
        </left>
        <right style="double">
          <color indexed="64"/>
        </right>
        <top style="double">
          <color indexed="64"/>
        </top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theme="4" tint="0.79998168889431442"/>
          <bgColor theme="4" tint="-0.499984740745262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1800" b="1">
                <a:solidFill>
                  <a:sysClr val="windowText" lastClr="000000"/>
                </a:solidFill>
              </a:rPr>
              <a:t>PIRAMIDE POBLACIONAL </a:t>
            </a:r>
          </a:p>
        </c:rich>
      </c:tx>
      <c:layout>
        <c:manualLayout>
          <c:xMode val="edge"/>
          <c:yMode val="edge"/>
          <c:x val="0.33572354389738501"/>
          <c:y val="4.053555111909593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[1]Gráfica!$B$5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rgbClr val="009999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[1]Gráfica!$A$6:$A$17</c:f>
              <c:strCache>
                <c:ptCount val="12"/>
                <c:pt idx="0">
                  <c:v>Menor 1 Año</c:v>
                </c:pt>
                <c:pt idx="1">
                  <c:v>De 1 a 4 años</c:v>
                </c:pt>
                <c:pt idx="2">
                  <c:v>De 5 a 14 años</c:v>
                </c:pt>
                <c:pt idx="3">
                  <c:v>De 15 a 18 años</c:v>
                </c:pt>
                <c:pt idx="4">
                  <c:v>De 19 a 44 años</c:v>
                </c:pt>
                <c:pt idx="5">
                  <c:v>De 45 a 49 años</c:v>
                </c:pt>
                <c:pt idx="6">
                  <c:v>De 50 a 54 años</c:v>
                </c:pt>
                <c:pt idx="7">
                  <c:v>De 55 a 59 años</c:v>
                </c:pt>
                <c:pt idx="8">
                  <c:v>De 60 a 64 años</c:v>
                </c:pt>
                <c:pt idx="9">
                  <c:v>De 65 a 69 años</c:v>
                </c:pt>
                <c:pt idx="10">
                  <c:v>De 70 a 74 años</c:v>
                </c:pt>
                <c:pt idx="11">
                  <c:v>Mayores de 75 años</c:v>
                </c:pt>
              </c:strCache>
            </c:strRef>
          </c:cat>
          <c:val>
            <c:numRef>
              <c:f>[1]Gráfica!$B$6:$B$17</c:f>
              <c:numCache>
                <c:formatCode>General</c:formatCode>
                <c:ptCount val="12"/>
                <c:pt idx="0">
                  <c:v>790</c:v>
                </c:pt>
                <c:pt idx="1">
                  <c:v>4558</c:v>
                </c:pt>
                <c:pt idx="2">
                  <c:v>19724</c:v>
                </c:pt>
                <c:pt idx="3">
                  <c:v>9399</c:v>
                </c:pt>
                <c:pt idx="4">
                  <c:v>48087</c:v>
                </c:pt>
                <c:pt idx="5">
                  <c:v>8850</c:v>
                </c:pt>
                <c:pt idx="6">
                  <c:v>7567</c:v>
                </c:pt>
                <c:pt idx="7">
                  <c:v>7745</c:v>
                </c:pt>
                <c:pt idx="8">
                  <c:v>7665</c:v>
                </c:pt>
                <c:pt idx="9">
                  <c:v>6315</c:v>
                </c:pt>
                <c:pt idx="10">
                  <c:v>4527</c:v>
                </c:pt>
                <c:pt idx="11">
                  <c:v>5610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92-4883-A8C8-945C9EFF7527}"/>
            </c:ext>
          </c:extLst>
        </c:ser>
        <c:ser>
          <c:idx val="1"/>
          <c:order val="1"/>
          <c:tx>
            <c:strRef>
              <c:f>[1]Gráfica!$C$5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4"/>
              <c:layout>
                <c:manualLayout>
                  <c:x val="-6.1898778964584518E-2"/>
                  <c:y val="2.93040293040293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492-4883-A8C8-945C9EFF75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[1]Gráfica!$A$6:$A$17</c:f>
              <c:strCache>
                <c:ptCount val="12"/>
                <c:pt idx="0">
                  <c:v>Menor 1 Año</c:v>
                </c:pt>
                <c:pt idx="1">
                  <c:v>De 1 a 4 años</c:v>
                </c:pt>
                <c:pt idx="2">
                  <c:v>De 5 a 14 años</c:v>
                </c:pt>
                <c:pt idx="3">
                  <c:v>De 15 a 18 años</c:v>
                </c:pt>
                <c:pt idx="4">
                  <c:v>De 19 a 44 años</c:v>
                </c:pt>
                <c:pt idx="5">
                  <c:v>De 45 a 49 años</c:v>
                </c:pt>
                <c:pt idx="6">
                  <c:v>De 50 a 54 años</c:v>
                </c:pt>
                <c:pt idx="7">
                  <c:v>De 55 a 59 años</c:v>
                </c:pt>
                <c:pt idx="8">
                  <c:v>De 60 a 64 años</c:v>
                </c:pt>
                <c:pt idx="9">
                  <c:v>De 65 a 69 años</c:v>
                </c:pt>
                <c:pt idx="10">
                  <c:v>De 70 a 74 años</c:v>
                </c:pt>
                <c:pt idx="11">
                  <c:v>Mayores de 75 años</c:v>
                </c:pt>
              </c:strCache>
            </c:strRef>
          </c:cat>
          <c:val>
            <c:numRef>
              <c:f>[1]Gráfica!$C$6:$C$17</c:f>
              <c:numCache>
                <c:formatCode>General</c:formatCode>
                <c:ptCount val="12"/>
                <c:pt idx="0">
                  <c:v>-737</c:v>
                </c:pt>
                <c:pt idx="1">
                  <c:v>-4459</c:v>
                </c:pt>
                <c:pt idx="2">
                  <c:v>-18898</c:v>
                </c:pt>
                <c:pt idx="3">
                  <c:v>-9127</c:v>
                </c:pt>
                <c:pt idx="4">
                  <c:v>-53874</c:v>
                </c:pt>
                <c:pt idx="5">
                  <c:v>-10354</c:v>
                </c:pt>
                <c:pt idx="6">
                  <c:v>-8483</c:v>
                </c:pt>
                <c:pt idx="7">
                  <c:v>-8515</c:v>
                </c:pt>
                <c:pt idx="8">
                  <c:v>-8919</c:v>
                </c:pt>
                <c:pt idx="9">
                  <c:v>-7528</c:v>
                </c:pt>
                <c:pt idx="10">
                  <c:v>-5346</c:v>
                </c:pt>
                <c:pt idx="11">
                  <c:v>-7499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492-4883-A8C8-945C9EFF75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100"/>
        <c:axId val="1040940335"/>
        <c:axId val="1040929519"/>
      </c:barChart>
      <c:catAx>
        <c:axId val="1040940335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40929519"/>
        <c:crosses val="autoZero"/>
        <c:auto val="1"/>
        <c:lblAlgn val="ctr"/>
        <c:lblOffset val="100"/>
        <c:noMultiLvlLbl val="0"/>
      </c:catAx>
      <c:valAx>
        <c:axId val="104092951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4094033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r"/>
      <c:layout>
        <c:manualLayout>
          <c:xMode val="edge"/>
          <c:yMode val="edge"/>
          <c:x val="0.77428711990135224"/>
          <c:y val="0.27942565609848696"/>
          <c:w val="0.20422020014068848"/>
          <c:h val="8.132345387121514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jpeg"/><Relationship Id="rId1" Type="http://schemas.openxmlformats.org/officeDocument/2006/relationships/chart" Target="../charts/chart1.xml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258296</xdr:colOff>
      <xdr:row>25</xdr:row>
      <xdr:rowOff>0</xdr:rowOff>
    </xdr:from>
    <xdr:to>
      <xdr:col>8</xdr:col>
      <xdr:colOff>334496</xdr:colOff>
      <xdr:row>48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9E20EEF-CECF-4943-9615-9313459C48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78441</xdr:colOff>
      <xdr:row>3</xdr:row>
      <xdr:rowOff>0</xdr:rowOff>
    </xdr:from>
    <xdr:to>
      <xdr:col>12</xdr:col>
      <xdr:colOff>959645</xdr:colOff>
      <xdr:row>5</xdr:row>
      <xdr:rowOff>142875</xdr:rowOff>
    </xdr:to>
    <xdr:pic>
      <xdr:nvPicPr>
        <xdr:cNvPr id="4" name="Imagen 3" descr="cid:image010.jpg@01D50592.DED96190">
          <a:extLst>
            <a:ext uri="{FF2B5EF4-FFF2-40B4-BE49-F238E27FC236}">
              <a16:creationId xmlns:a16="http://schemas.microsoft.com/office/drawing/2014/main" id="{AE0E92F6-2282-4E15-937C-1002787A64E5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5847" y="690563"/>
          <a:ext cx="1190766" cy="55959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14</xdr:col>
      <xdr:colOff>168788</xdr:colOff>
      <xdr:row>13</xdr:row>
      <xdr:rowOff>177472</xdr:rowOff>
    </xdr:from>
    <xdr:to>
      <xdr:col>20</xdr:col>
      <xdr:colOff>119062</xdr:colOff>
      <xdr:row>32</xdr:row>
      <xdr:rowOff>173490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96C21A44-5A6F-4AA6-8B5A-67DAB065FB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872632" y="3154035"/>
          <a:ext cx="4903274" cy="3639331"/>
        </a:xfrm>
        <a:prstGeom prst="rect">
          <a:avLst/>
        </a:prstGeom>
      </xdr:spPr>
    </xdr:pic>
    <xdr:clientData/>
  </xdr:twoCellAnchor>
  <xdr:twoCellAnchor editAs="oneCell">
    <xdr:from>
      <xdr:col>1</xdr:col>
      <xdr:colOff>63735</xdr:colOff>
      <xdr:row>1</xdr:row>
      <xdr:rowOff>78439</xdr:rowOff>
    </xdr:from>
    <xdr:to>
      <xdr:col>2</xdr:col>
      <xdr:colOff>83345</xdr:colOff>
      <xdr:row>3</xdr:row>
      <xdr:rowOff>44823</xdr:rowOff>
    </xdr:to>
    <xdr:pic>
      <xdr:nvPicPr>
        <xdr:cNvPr id="6" name="Gráfico 21">
          <a:extLst>
            <a:ext uri="{FF2B5EF4-FFF2-40B4-BE49-F238E27FC236}">
              <a16:creationId xmlns:a16="http://schemas.microsoft.com/office/drawing/2014/main" id="{1F1BD0B1-9BC1-4AB0-A465-136F5319EC76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551891" y="268939"/>
          <a:ext cx="1091172" cy="466447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23</xdr:col>
      <xdr:colOff>59531</xdr:colOff>
      <xdr:row>1</xdr:row>
      <xdr:rowOff>23812</xdr:rowOff>
    </xdr:from>
    <xdr:to>
      <xdr:col>24</xdr:col>
      <xdr:colOff>71437</xdr:colOff>
      <xdr:row>3</xdr:row>
      <xdr:rowOff>71437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D7F3C08F-9FE0-424E-8988-1EC9B91E5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21312" y="214312"/>
          <a:ext cx="892969" cy="547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24</xdr:col>
      <xdr:colOff>0</xdr:colOff>
      <xdr:row>35</xdr:row>
      <xdr:rowOff>190499</xdr:rowOff>
    </xdr:from>
    <xdr:to>
      <xdr:col>28</xdr:col>
      <xdr:colOff>0</xdr:colOff>
      <xdr:row>58</xdr:row>
      <xdr:rowOff>166686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7DE361A3-A7A4-4654-908C-5E086B25C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00" y="7870030"/>
          <a:ext cx="6643687" cy="414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74438</xdr:colOff>
      <xdr:row>1</xdr:row>
      <xdr:rowOff>40821</xdr:rowOff>
    </xdr:from>
    <xdr:to>
      <xdr:col>3</xdr:col>
      <xdr:colOff>1483177</xdr:colOff>
      <xdr:row>7</xdr:row>
      <xdr:rowOff>45658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140C60A-6978-48BE-8D3A-5BE0651F54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1831" y="217714"/>
          <a:ext cx="2143525" cy="125669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74438</xdr:colOff>
      <xdr:row>1</xdr:row>
      <xdr:rowOff>40821</xdr:rowOff>
    </xdr:from>
    <xdr:to>
      <xdr:col>3</xdr:col>
      <xdr:colOff>1483177</xdr:colOff>
      <xdr:row>7</xdr:row>
      <xdr:rowOff>45658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0421E4E-DD1C-47D2-8504-7115BECF6D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5913" y="212271"/>
          <a:ext cx="2142164" cy="124308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74438</xdr:colOff>
      <xdr:row>1</xdr:row>
      <xdr:rowOff>40821</xdr:rowOff>
    </xdr:from>
    <xdr:to>
      <xdr:col>3</xdr:col>
      <xdr:colOff>1483177</xdr:colOff>
      <xdr:row>7</xdr:row>
      <xdr:rowOff>45658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7567692-ACB9-42F5-B8C5-6D87D835F4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5913" y="212271"/>
          <a:ext cx="2142164" cy="124308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74438</xdr:colOff>
      <xdr:row>1</xdr:row>
      <xdr:rowOff>40821</xdr:rowOff>
    </xdr:from>
    <xdr:to>
      <xdr:col>3</xdr:col>
      <xdr:colOff>1483177</xdr:colOff>
      <xdr:row>7</xdr:row>
      <xdr:rowOff>45658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BB5D225-9932-42A1-B06A-4B673C15A6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5913" y="212271"/>
          <a:ext cx="2142164" cy="1243087"/>
        </a:xfrm>
        <a:prstGeom prst="rect">
          <a:avLst/>
        </a:prstGeom>
      </xdr:spPr>
    </xdr:pic>
    <xdr:clientData/>
  </xdr:twoCellAnchor>
  <xdr:oneCellAnchor>
    <xdr:from>
      <xdr:col>30</xdr:col>
      <xdr:colOff>74438</xdr:colOff>
      <xdr:row>1</xdr:row>
      <xdr:rowOff>40821</xdr:rowOff>
    </xdr:from>
    <xdr:ext cx="2143525" cy="1256694"/>
    <xdr:pic>
      <xdr:nvPicPr>
        <xdr:cNvPr id="3" name="Imagen 2">
          <a:extLst>
            <a:ext uri="{FF2B5EF4-FFF2-40B4-BE49-F238E27FC236}">
              <a16:creationId xmlns:a16="http://schemas.microsoft.com/office/drawing/2014/main" id="{CB78B145-4423-464A-91FF-6B8DD99558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1831" y="217714"/>
          <a:ext cx="2143525" cy="1256694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73687</xdr:colOff>
      <xdr:row>1</xdr:row>
      <xdr:rowOff>140922</xdr:rowOff>
    </xdr:from>
    <xdr:to>
      <xdr:col>32</xdr:col>
      <xdr:colOff>1529773</xdr:colOff>
      <xdr:row>5</xdr:row>
      <xdr:rowOff>209892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63A82A7-FE81-4770-B4EC-B53F85E5C6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19482" y="342967"/>
          <a:ext cx="2192109" cy="1035902"/>
        </a:xfrm>
        <a:prstGeom prst="rect">
          <a:avLst/>
        </a:prstGeom>
      </xdr:spPr>
    </xdr:pic>
    <xdr:clientData/>
  </xdr:twoCellAnchor>
  <xdr:twoCellAnchor editAs="oneCell">
    <xdr:from>
      <xdr:col>1</xdr:col>
      <xdr:colOff>14432</xdr:colOff>
      <xdr:row>1</xdr:row>
      <xdr:rowOff>14432</xdr:rowOff>
    </xdr:from>
    <xdr:to>
      <xdr:col>3</xdr:col>
      <xdr:colOff>1470518</xdr:colOff>
      <xdr:row>5</xdr:row>
      <xdr:rowOff>83402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9625E9E-60AD-4057-AA26-497AE68EE5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0909" y="216477"/>
          <a:ext cx="2192109" cy="1035902"/>
        </a:xfrm>
        <a:prstGeom prst="rect">
          <a:avLst/>
        </a:prstGeom>
      </xdr:spPr>
    </xdr:pic>
    <xdr:clientData/>
  </xdr:twoCellAnchor>
  <xdr:oneCellAnchor>
    <xdr:from>
      <xdr:col>59</xdr:col>
      <xdr:colOff>73687</xdr:colOff>
      <xdr:row>1</xdr:row>
      <xdr:rowOff>140922</xdr:rowOff>
    </xdr:from>
    <xdr:ext cx="2192109" cy="1035902"/>
    <xdr:pic>
      <xdr:nvPicPr>
        <xdr:cNvPr id="5" name="Imagen 4">
          <a:extLst>
            <a:ext uri="{FF2B5EF4-FFF2-40B4-BE49-F238E27FC236}">
              <a16:creationId xmlns:a16="http://schemas.microsoft.com/office/drawing/2014/main" id="{8E45E087-F660-4135-ACC7-EE61F38625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19482" y="342967"/>
          <a:ext cx="2192109" cy="1035902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stadist-Prof/AppData/Local/Microsoft/Windows/INetCache/Content.Outlook/AKLRPR5P/Caracterizaci&#243;n%20%20Poblaci&#243;n%20Coosalud%2020250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stadist-Prof/Desktop/Empresa/Morbilidad/Perfil%20Epidemiologico/2025/2_Auditoria%20M&#233;dica/Egresos%20Hospitalizaci&#243;n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a"/>
      <sheetName val="Población Total"/>
      <sheetName val="Régimen Subsidiado"/>
      <sheetName val="Régimen Contributivo"/>
    </sheetNames>
    <sheetDataSet>
      <sheetData sheetId="0">
        <row r="5">
          <cell r="B5" t="str">
            <v>Hombres</v>
          </cell>
          <cell r="C5" t="str">
            <v>Mujeres</v>
          </cell>
        </row>
        <row r="6">
          <cell r="A6" t="str">
            <v>Menor 1 Año</v>
          </cell>
          <cell r="B6">
            <v>790</v>
          </cell>
          <cell r="C6">
            <v>-737</v>
          </cell>
        </row>
        <row r="7">
          <cell r="A7" t="str">
            <v>De 1 a 4 años</v>
          </cell>
          <cell r="B7">
            <v>4558</v>
          </cell>
          <cell r="C7">
            <v>-4459</v>
          </cell>
        </row>
        <row r="8">
          <cell r="A8" t="str">
            <v>De 5 a 14 años</v>
          </cell>
          <cell r="B8">
            <v>19724</v>
          </cell>
          <cell r="C8">
            <v>-18898</v>
          </cell>
        </row>
        <row r="9">
          <cell r="A9" t="str">
            <v>De 15 a 18 años</v>
          </cell>
          <cell r="B9">
            <v>9399</v>
          </cell>
          <cell r="C9">
            <v>-9127</v>
          </cell>
        </row>
        <row r="10">
          <cell r="A10" t="str">
            <v>De 19 a 44 años</v>
          </cell>
          <cell r="B10">
            <v>48087</v>
          </cell>
          <cell r="C10">
            <v>-53874</v>
          </cell>
        </row>
        <row r="11">
          <cell r="A11" t="str">
            <v>De 45 a 49 años</v>
          </cell>
          <cell r="B11">
            <v>8850</v>
          </cell>
          <cell r="C11">
            <v>-10354</v>
          </cell>
        </row>
        <row r="12">
          <cell r="A12" t="str">
            <v>De 50 a 54 años</v>
          </cell>
          <cell r="B12">
            <v>7567</v>
          </cell>
          <cell r="C12">
            <v>-8483</v>
          </cell>
        </row>
        <row r="13">
          <cell r="A13" t="str">
            <v>De 55 a 59 años</v>
          </cell>
          <cell r="B13">
            <v>7745</v>
          </cell>
          <cell r="C13">
            <v>-8515</v>
          </cell>
        </row>
        <row r="14">
          <cell r="A14" t="str">
            <v>De 60 a 64 años</v>
          </cell>
          <cell r="B14">
            <v>7665</v>
          </cell>
          <cell r="C14">
            <v>-8919</v>
          </cell>
        </row>
        <row r="15">
          <cell r="A15" t="str">
            <v>De 65 a 69 años</v>
          </cell>
          <cell r="B15">
            <v>6315</v>
          </cell>
          <cell r="C15">
            <v>-7528</v>
          </cell>
        </row>
        <row r="16">
          <cell r="A16" t="str">
            <v>De 70 a 74 años</v>
          </cell>
          <cell r="B16">
            <v>4527</v>
          </cell>
          <cell r="C16">
            <v>-5346</v>
          </cell>
        </row>
        <row r="17">
          <cell r="A17" t="str">
            <v>Mayores de 75 años</v>
          </cell>
          <cell r="B17">
            <v>5610</v>
          </cell>
          <cell r="C17">
            <v>-7499</v>
          </cell>
        </row>
      </sheetData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rbilidad"/>
      <sheetName val="TAB"/>
      <sheetName val="Egresos"/>
      <sheetName val="Egresos Hospitalización 2025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127A921-16EA-4021-959D-56F90423E663}" name="Tabla1" displayName="Tabla1" ref="C13:H25" totalsRowShown="0" headerRowDxfId="392" tableBorderDxfId="391">
  <autoFilter ref="C13:H25" xr:uid="{6127A921-16EA-4021-959D-56F90423E663}"/>
  <tableColumns count="6">
    <tableColumn id="1" xr3:uid="{DDD203CA-B45C-4D2B-97D2-33D657A2786F}" name="N." dataDxfId="390"/>
    <tableColumn id="2" xr3:uid="{328B60DF-6193-4AED-AE19-D0E55E748559}" name="CAUSAS DE MORBILIDAD" dataDxfId="389"/>
    <tableColumn id="3" xr3:uid="{BA479076-DCF7-470B-BFB3-96EE65BE366B}" name="H" dataDxfId="388"/>
    <tableColumn id="5" xr3:uid="{3B0BCD0C-E84A-47B2-BE17-DF9C58A1F5C7}" name="M" dataDxfId="387"/>
    <tableColumn id="6" xr3:uid="{9F4BE742-6A79-4865-B2F6-3FDAA1ECC86E}" name="TOTAL" dataDxfId="386">
      <calculatedColumnFormula>Tabla1[[#This Row],[H]]+Tabla1[[#This Row],[M]]</calculatedColumnFormula>
    </tableColumn>
    <tableColumn id="4" xr3:uid="{1F87A632-D610-48F6-A931-A151BD1822FC}" name="FRECUENCIA" dataDxfId="385" dataCellStyle="Porcentaje"/>
  </tableColumns>
  <tableStyleInfo name="TableStyleLight16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1C422765-DC2A-4FB5-BB8B-CF18EFC719A5}" name="Tabla12834" displayName="Tabla12834" ref="C13:H25" totalsRowShown="0" headerRowDxfId="320" tableBorderDxfId="319">
  <autoFilter ref="C13:H25" xr:uid="{6127A921-16EA-4021-959D-56F90423E663}"/>
  <tableColumns count="6">
    <tableColumn id="1" xr3:uid="{4B8D6C89-BBE8-4D9D-AA27-64A9C371DE78}" name="N." dataDxfId="318"/>
    <tableColumn id="2" xr3:uid="{0BF9A5BF-04CE-401B-B917-A99083D9D008}" name="CAUSAS DE MORBILIDAD" dataDxfId="317"/>
    <tableColumn id="3" xr3:uid="{3A4B3C4D-A8B0-4446-B4AA-B0255FCE1F05}" name="H" dataDxfId="316"/>
    <tableColumn id="5" xr3:uid="{2C324A80-9DB6-4359-BB15-A2CC1638B302}" name="M" dataDxfId="315"/>
    <tableColumn id="6" xr3:uid="{7DCFC09F-959C-4676-BC5D-A41AB1991DAB}" name="TOTAL" dataDxfId="314">
      <calculatedColumnFormula>Tabla12834[[#This Row],[H]]+Tabla12834[[#This Row],[M]]</calculatedColumnFormula>
    </tableColumn>
    <tableColumn id="4" xr3:uid="{2FDABCE2-CFD9-4F05-BDE5-E49743135A28}" name="FRECUENCIA" dataDxfId="313" dataCellStyle="Porcentaje"/>
  </tableColumns>
  <tableStyleInfo name="TableStyleLight16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66982BE5-CB6A-4C17-ABEA-C7A6EA7FE56D}" name="Tabla132935" displayName="Tabla132935" ref="C32:H44" totalsRowShown="0" headerRowDxfId="312" tableBorderDxfId="311">
  <autoFilter ref="C32:H44" xr:uid="{AFEE4080-B2B4-48DC-A98A-340409E6DAA9}"/>
  <tableColumns count="6">
    <tableColumn id="1" xr3:uid="{9443032C-3490-49C7-B3D9-A5CEA74AE0B0}" name="N." dataDxfId="310"/>
    <tableColumn id="2" xr3:uid="{1DE43122-B433-4EDB-9876-194D42B57AA5}" name="CAUSAS DE MORBILIDAD" dataDxfId="309"/>
    <tableColumn id="3" xr3:uid="{7BE16B9C-ABAA-47F8-87E9-057814960D10}" name="H" dataDxfId="308"/>
    <tableColumn id="5" xr3:uid="{F38FB4CE-FA1E-481C-A2C1-D26B29379426}" name="M" dataDxfId="307"/>
    <tableColumn id="6" xr3:uid="{F46870A7-EF84-4E72-BF5E-8E4C1DC43CD0}" name="TOTAL" dataDxfId="306">
      <calculatedColumnFormula>+Tabla132935[[#This Row],[H]]+Tabla132935[[#This Row],[M]]</calculatedColumnFormula>
    </tableColumn>
    <tableColumn id="4" xr3:uid="{0A63877C-80DD-42A9-9B63-AD85A828F8A7}" name="FRECUENCIA" dataDxfId="305" dataCellStyle="Porcentaje"/>
  </tableColumns>
  <tableStyleInfo name="TableStyleLight20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2CA1B229-46DA-4927-AA40-AA1CB0B87E26}" name="Tabla1343036" displayName="Tabla1343036" ref="C51:H63" totalsRowShown="0" headerRowDxfId="304" tableBorderDxfId="303">
  <autoFilter ref="C51:H63" xr:uid="{CF36E23A-A52F-4F2C-8857-E7925B06240E}"/>
  <tableColumns count="6">
    <tableColumn id="1" xr3:uid="{078F994F-6C94-441B-9510-F16C8B79CE74}" name="N." dataDxfId="302"/>
    <tableColumn id="2" xr3:uid="{EAAEDEC1-E314-483D-B2DA-253ACF3DBD9C}" name="CAUSAS DE MORBILIDAD" dataDxfId="301"/>
    <tableColumn id="3" xr3:uid="{F6878ED5-4DFA-4C66-95A4-C161C119FB5B}" name="H" dataDxfId="300"/>
    <tableColumn id="5" xr3:uid="{B9E5A521-6296-4277-82D9-395ED46A94AC}" name="M" dataDxfId="299"/>
    <tableColumn id="6" xr3:uid="{0341FFA0-DA8E-4D2B-98E6-8D20441D0DDA}" name="TOTAL" dataDxfId="298">
      <calculatedColumnFormula>+[2]!Tabla13[[#This Row],[H]]+[2]!Tabla13[[#This Row],[M]]</calculatedColumnFormula>
    </tableColumn>
    <tableColumn id="4" xr3:uid="{E3E1950D-8AD7-4350-9FC6-1F6F6399B69A}" name="FRECUENCIA" dataDxfId="297" dataCellStyle="Porcentaje"/>
  </tableColumns>
  <tableStyleInfo name="TableStyleLight20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125BC900-9B93-4A63-80B6-8AA0273BE090}" name="Tabla1283437" displayName="Tabla1283437" ref="AF13:AK25" totalsRowShown="0" headerRowDxfId="296" tableBorderDxfId="295">
  <autoFilter ref="AF13:AK25" xr:uid="{125BC900-9B93-4A63-80B6-8AA0273BE090}"/>
  <tableColumns count="6">
    <tableColumn id="1" xr3:uid="{21DA9F09-16B7-4598-B3C7-F9FD55F70A0D}" name="N." dataDxfId="294"/>
    <tableColumn id="2" xr3:uid="{07AAE9EE-007F-4CFA-8251-EB294CF48646}" name="CAUSAS DE MORBILIDAD" dataDxfId="293"/>
    <tableColumn id="3" xr3:uid="{D55750F9-F3D9-4295-834A-26123E98370F}" name="H" dataDxfId="292"/>
    <tableColumn id="5" xr3:uid="{66648518-22D1-4B3B-8BB5-8B3E83E63B06}" name="M" dataDxfId="291"/>
    <tableColumn id="6" xr3:uid="{65687CFE-F24F-4637-9EAE-24FD3503A6C7}" name="TOTAL" dataDxfId="290">
      <calculatedColumnFormula>Tabla1283437[[#This Row],[H]]+Tabla1283437[[#This Row],[M]]</calculatedColumnFormula>
    </tableColumn>
    <tableColumn id="4" xr3:uid="{966C02FC-7272-451B-B01A-4F5AE9282484}" name="FRECUENCIA" dataDxfId="289" dataCellStyle="Porcentaje"/>
  </tableColumns>
  <tableStyleInfo name="TableStyleLight16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50ED51AD-90E9-422E-9D97-D2C8871A5B37}" name="Tabla13293538" displayName="Tabla13293538" ref="AF32:AK44" totalsRowShown="0" headerRowDxfId="288" tableBorderDxfId="287">
  <autoFilter ref="AF32:AK44" xr:uid="{50ED51AD-90E9-422E-9D97-D2C8871A5B37}"/>
  <tableColumns count="6">
    <tableColumn id="1" xr3:uid="{8AA2DCD5-7EDF-4F46-894A-5DF1942E7BF5}" name="N." dataDxfId="286"/>
    <tableColumn id="2" xr3:uid="{ABFA8D56-5E84-4463-8BFA-D04A833308F0}" name="CAUSAS DE MORBILIDAD" dataDxfId="285"/>
    <tableColumn id="3" xr3:uid="{9B91FCBE-4BA6-44CB-952F-98DD8B09685B}" name="H" dataDxfId="284"/>
    <tableColumn id="5" xr3:uid="{B2310AA0-BB10-4C2D-8265-A5F3C9FAF001}" name="M" dataDxfId="283"/>
    <tableColumn id="6" xr3:uid="{589E8F62-145F-4A37-A870-641FF0934628}" name="TOTAL" dataDxfId="282">
      <calculatedColumnFormula>+Tabla13293538[[#This Row],[H]]+Tabla13293538[[#This Row],[M]]</calculatedColumnFormula>
    </tableColumn>
    <tableColumn id="4" xr3:uid="{D04BE20B-3160-489A-988D-C3AE1885F290}" name="FRECUENCIA" dataDxfId="281" dataCellStyle="Porcentaje"/>
  </tableColumns>
  <tableStyleInfo name="TableStyleLight20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6142A7B1-9480-41DA-8BD1-3448F51E3A8A}" name="Tabla134303650" displayName="Tabla134303650" ref="AF51:AK63" totalsRowShown="0" headerRowDxfId="280" tableBorderDxfId="279">
  <autoFilter ref="AF51:AK63" xr:uid="{6142A7B1-9480-41DA-8BD1-3448F51E3A8A}"/>
  <tableColumns count="6">
    <tableColumn id="1" xr3:uid="{78DE7BBF-581E-4D81-8DCF-A43EE3D1AFD6}" name="N." dataDxfId="278"/>
    <tableColumn id="2" xr3:uid="{376892CF-9484-43E0-96C2-BCBEC673250B}" name="CAUSAS DE MORBILIDAD" dataDxfId="277"/>
    <tableColumn id="3" xr3:uid="{FDA91807-463B-45AD-A105-988E7BEA98A4}" name="H" dataDxfId="276"/>
    <tableColumn id="5" xr3:uid="{FF214C6E-7605-499D-8112-1AABD1B802E0}" name="M" dataDxfId="275"/>
    <tableColumn id="6" xr3:uid="{C6AA64F1-3394-4198-BF04-001ACFF475C4}" name="TOTAL" dataDxfId="274">
      <calculatedColumnFormula>+[2]!Tabla13[[#This Row],[H]]+[2]!Tabla13[[#This Row],[M]]</calculatedColumnFormula>
    </tableColumn>
    <tableColumn id="4" xr3:uid="{82DD770B-BD1D-4F4D-97C4-586EABD031EE}" name="FRECUENCIA" dataDxfId="273" dataCellStyle="Porcentaje"/>
  </tableColumns>
  <tableStyleInfo name="TableStyleLight20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6D7D7A7-7D73-49A2-95DF-801B69CAA13B}" name="Tabla15" displayName="Tabla15" ref="C12:H24" totalsRowShown="0" headerRowDxfId="272" dataDxfId="271" tableBorderDxfId="270">
  <autoFilter ref="C12:H24" xr:uid="{46D7D7A7-7D73-49A2-95DF-801B69CAA13B}"/>
  <tableColumns count="6">
    <tableColumn id="1" xr3:uid="{9B4688B8-BE30-433A-86E4-632C81DBA695}" name="N." dataDxfId="269"/>
    <tableColumn id="2" xr3:uid="{F8B3AC88-B2FB-4876-AC12-BC660D79F1E1}" name="CAUSAS DE MORBILIDAD" dataDxfId="268"/>
    <tableColumn id="3" xr3:uid="{E031A72F-A33E-4448-9313-5B1C36B56E94}" name="H" dataDxfId="267"/>
    <tableColumn id="5" xr3:uid="{6D3E32C2-2359-4A0E-BF09-2B7A6A05CF4C}" name="M" dataDxfId="266"/>
    <tableColumn id="6" xr3:uid="{A2572B4A-A75C-4809-8497-4435C7C4301C}" name="TOTAL" dataDxfId="265">
      <calculatedColumnFormula>+Tabla15[[#This Row],[H]]+Tabla15[[#This Row],[M]]</calculatedColumnFormula>
    </tableColumn>
    <tableColumn id="4" xr3:uid="{AA8D5F49-0E81-4D4B-B2DA-BAE4557F58BA}" name="FRECUENCIA" dataDxfId="264" dataCellStyle="Porcentaje"/>
  </tableColumns>
  <tableStyleInfo name="TableStyleLight20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4ABB265E-5DD8-4FD9-ADD8-22B2373E11CD}" name="Tabla156" displayName="Tabla156" ref="C31:H43" totalsRowShown="0" headerRowDxfId="263" tableBorderDxfId="262">
  <autoFilter ref="C31:H43" xr:uid="{4ABB265E-5DD8-4FD9-ADD8-22B2373E11CD}"/>
  <tableColumns count="6">
    <tableColumn id="1" xr3:uid="{4C2EE6AD-5DA1-4EB3-A316-E833C099CC47}" name="N." dataDxfId="261"/>
    <tableColumn id="2" xr3:uid="{FBEEBB7E-6E6F-4FF4-A710-D12909DB2CEF}" name="CAUSAS DE MORBILIDAD ANESTESIOLOGÍA" dataDxfId="260"/>
    <tableColumn id="3" xr3:uid="{65298266-A2E7-40CB-9FA4-B1E7671D45FA}" name="H" dataDxfId="259"/>
    <tableColumn id="5" xr3:uid="{EB908AE8-A5A5-4D9A-94A3-E06B157CCDEB}" name="M" dataDxfId="258"/>
    <tableColumn id="6" xr3:uid="{C938A3D8-6346-4344-97AE-B8058C7AA65C}" name="TOTAL" dataDxfId="257">
      <calculatedColumnFormula>+Tabla156[[#This Row],[H]]+Tabla156[[#This Row],[M]]</calculatedColumnFormula>
    </tableColumn>
    <tableColumn id="4" xr3:uid="{82B3EC69-8CF8-4407-8D0A-4E18C6F2D80F}" name="FRECUENCIA" dataDxfId="256" dataCellStyle="Porcentaje"/>
  </tableColumns>
  <tableStyleInfo name="TableStyleLight20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2A960C1E-C8B1-46A8-A0A8-D56E099E0565}" name="Tabla1567" displayName="Tabla1567" ref="C49:H61" totalsRowShown="0" headerRowDxfId="255" tableBorderDxfId="254">
  <autoFilter ref="C49:H61" xr:uid="{2A960C1E-C8B1-46A8-A0A8-D56E099E0565}"/>
  <tableColumns count="6">
    <tableColumn id="1" xr3:uid="{688620A9-B2B1-4E83-9952-5A80A9DCD0F5}" name="N." dataDxfId="253"/>
    <tableColumn id="2" xr3:uid="{BE8DA662-9B04-4EE9-8C68-3744445DDED7}" name="CAUSAS DE MORBILIDAD CIRUGÍA DE TORAX" dataDxfId="252"/>
    <tableColumn id="3" xr3:uid="{02998B2B-1854-4B27-9A79-5410CF2F2540}" name="H" dataDxfId="251"/>
    <tableColumn id="5" xr3:uid="{7FAD6E93-B0E7-42CE-AF51-B4C69B037224}" name="M" dataDxfId="250"/>
    <tableColumn id="6" xr3:uid="{52B4C196-6F42-4217-99E0-FDB7CA0A1925}" name="TOTAL" dataDxfId="249">
      <calculatedColumnFormula>+Tabla1567[[#This Row],[H]]+Tabla1567[[#This Row],[M]]</calculatedColumnFormula>
    </tableColumn>
    <tableColumn id="4" xr3:uid="{A29ADCA9-0B41-466E-9649-07E78DA4D2B1}" name="FRECUENCIA" dataDxfId="248" dataCellStyle="Porcentaje"/>
  </tableColumns>
  <tableStyleInfo name="TableStyleLight20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CA732397-4D3D-420D-92BA-3CC5E08C42E4}" name="Tabla15678" displayName="Tabla15678" ref="C85:H97" totalsRowShown="0" headerRowDxfId="247" tableBorderDxfId="246">
  <autoFilter ref="C85:H97" xr:uid="{CA732397-4D3D-420D-92BA-3CC5E08C42E4}"/>
  <tableColumns count="6">
    <tableColumn id="1" xr3:uid="{89A3758F-CB67-4C6E-86B4-E3B22A22F149}" name="N." dataDxfId="245"/>
    <tableColumn id="2" xr3:uid="{6EC6D537-3DCD-4296-B4EA-3EEF0827FE55}" name="CAUSAS DE MORBILIDAD CIRUGÍA MAXILOFACIAL" dataDxfId="244"/>
    <tableColumn id="3" xr3:uid="{A822808D-9FFB-41B0-B4A6-1EBB0688396B}" name="H" dataDxfId="243"/>
    <tableColumn id="5" xr3:uid="{7AA9B2E5-7802-4647-8921-FF4C8F53C5A7}" name="M" dataDxfId="242"/>
    <tableColumn id="6" xr3:uid="{2D0F686D-FBB0-4A69-9D22-2281EC6619DD}" name="TOTAL" dataDxfId="241">
      <calculatedColumnFormula>+Tabla15678[[#This Row],[H]]+Tabla15678[[#This Row],[M]]</calculatedColumnFormula>
    </tableColumn>
    <tableColumn id="4" xr3:uid="{E32BD91B-2F9A-445A-946A-F25691061D88}" name="FRECUENCIA" dataDxfId="240" dataCellStyle="Porcentaje"/>
  </tableColumns>
  <tableStyleInfo name="TableStyleLight20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FEE4080-B2B4-48DC-A98A-340409E6DAA9}" name="Tabla13" displayName="Tabla13" ref="C32:H44" totalsRowShown="0" headerRowDxfId="384" tableBorderDxfId="383">
  <autoFilter ref="C32:H44" xr:uid="{AFEE4080-B2B4-48DC-A98A-340409E6DAA9}"/>
  <tableColumns count="6">
    <tableColumn id="1" xr3:uid="{042FD2E8-2005-47C5-B0F1-1D4C48C17758}" name="N." dataDxfId="382"/>
    <tableColumn id="2" xr3:uid="{7BAF0305-BA40-42BD-8E4C-1A2FC4D1547D}" name="CAUSAS DE MORBILIDAD" dataDxfId="381"/>
    <tableColumn id="3" xr3:uid="{8268884D-2FD4-4C67-A624-7E42356DF825}" name="H" dataDxfId="380"/>
    <tableColumn id="5" xr3:uid="{D6522CD7-1161-4AD4-AF22-1EC65355ABF5}" name="M" dataDxfId="379"/>
    <tableColumn id="6" xr3:uid="{9ED03972-025A-41A8-8F15-D7E4E7094A69}" name="TOTAL" dataDxfId="378">
      <calculatedColumnFormula>+Tabla13[[#This Row],[H]]+Tabla13[[#This Row],[M]]</calculatedColumnFormula>
    </tableColumn>
    <tableColumn id="4" xr3:uid="{B57FFEAE-97CD-429D-9738-CCD7F05154EC}" name="FRECUENCIA" dataDxfId="377" dataCellStyle="Porcentaje"/>
  </tableColumns>
  <tableStyleInfo name="TableStyleLight20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B59888BF-B735-41E8-82CD-41723AC7B291}" name="Tabla15679" displayName="Tabla15679" ref="C102:H114" totalsRowShown="0" headerRowDxfId="239" tableBorderDxfId="238">
  <autoFilter ref="C102:H114" xr:uid="{B59888BF-B735-41E8-82CD-41723AC7B291}"/>
  <tableColumns count="6">
    <tableColumn id="1" xr3:uid="{62E32098-4A1E-45D7-BC16-5AF83246B3E3}" name="N." dataDxfId="237"/>
    <tableColumn id="2" xr3:uid="{BA7DC494-16F1-4C09-9D9E-9DD16EF23278}" name="CAUSAS DE MORBILIDAD CIRUGÍA PEDIÁTRICA" dataDxfId="236"/>
    <tableColumn id="3" xr3:uid="{BA745E2B-B0AA-4608-81B9-E7A14581C179}" name="H" dataDxfId="235"/>
    <tableColumn id="5" xr3:uid="{34CFA9B4-4771-48EC-A233-280E19BECF27}" name="M" dataDxfId="234"/>
    <tableColumn id="6" xr3:uid="{8AA9A7B4-41FD-414F-8AB8-1A5E4A8C8FA1}" name="TOTAL" dataDxfId="233">
      <calculatedColumnFormula>+Tabla15679[[#This Row],[H]]+Tabla15679[[#This Row],[M]]</calculatedColumnFormula>
    </tableColumn>
    <tableColumn id="4" xr3:uid="{98D4C582-B1E1-4E2D-A4C6-4467E068B211}" name="FRECUENCIA" dataDxfId="232" dataCellStyle="Porcentaje"/>
  </tableColumns>
  <tableStyleInfo name="TableStyleLight20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C33619D2-A13B-4537-A5FA-311E94AB1D90}" name="Tabla1567910" displayName="Tabla1567910" ref="C121:H133" totalsRowShown="0" headerRowDxfId="231" tableBorderDxfId="230">
  <autoFilter ref="C121:H133" xr:uid="{C33619D2-A13B-4537-A5FA-311E94AB1D90}"/>
  <tableColumns count="6">
    <tableColumn id="1" xr3:uid="{4D26754D-DDC1-4200-95A8-C64FBED30202}" name="N." dataDxfId="229"/>
    <tableColumn id="2" xr3:uid="{35A137D5-D759-4B7F-8D48-C3B5BB18B04E}" name="CAUSAS DE MORBILIDAD CIRUGIA PLASTICA Y ESTETICA" dataDxfId="228"/>
    <tableColumn id="3" xr3:uid="{CBCF2E05-C7E4-44F1-BD1D-BCDC71E79321}" name="H" dataDxfId="227"/>
    <tableColumn id="5" xr3:uid="{1839A6AA-92CA-4758-9F08-7AA2AAF8D01C}" name="M" dataDxfId="226"/>
    <tableColumn id="6" xr3:uid="{C956E5E3-FFE9-41C4-8759-6FE2A5DD15F9}" name="TOTAL" dataDxfId="225">
      <calculatedColumnFormula>+Tabla1567910[[#This Row],[H]]+Tabla1567910[[#This Row],[M]]</calculatedColumnFormula>
    </tableColumn>
    <tableColumn id="4" xr3:uid="{8BE7D7A1-3416-4831-AF63-99B719003567}" name="FRECUENCIA" dataDxfId="224" dataCellStyle="Porcentaje"/>
  </tableColumns>
  <tableStyleInfo name="TableStyleLight20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AD2F2029-3E76-4D64-920C-046E89B6579E}" name="Tabla156791011" displayName="Tabla156791011" ref="C139:H151" totalsRowShown="0" headerRowDxfId="223" tableBorderDxfId="222">
  <autoFilter ref="C139:H151" xr:uid="{AD2F2029-3E76-4D64-920C-046E89B6579E}"/>
  <tableColumns count="6">
    <tableColumn id="1" xr3:uid="{582B4AAA-0ED5-4E3D-9B8C-D929948189B5}" name="N." dataDxfId="221"/>
    <tableColumn id="2" xr3:uid="{E636F962-B3FF-4D74-8EFD-5BE0BE1EC5FF}" name="CAUSAS DE MORBILIDAD CIRUGIA VASCULAR" dataDxfId="220"/>
    <tableColumn id="3" xr3:uid="{3505D454-6CA7-496D-8AE1-3FC063E21C62}" name="H" dataDxfId="219"/>
    <tableColumn id="5" xr3:uid="{09FEF9D2-4A3D-4532-A10B-F427C61498FD}" name="M" dataDxfId="218"/>
    <tableColumn id="6" xr3:uid="{F577B8C4-5D8A-4CC0-AD6C-A616003D46A1}" name="TOTAL" dataDxfId="217">
      <calculatedColumnFormula>+Tabla156791011[[#This Row],[H]]+Tabla156791011[[#This Row],[M]]</calculatedColumnFormula>
    </tableColumn>
    <tableColumn id="4" xr3:uid="{F5D6DEAD-79F1-4A2C-B770-8020D22B88D5}" name="FRECUENCIA" dataDxfId="216" dataCellStyle="Porcentaje"/>
  </tableColumns>
  <tableStyleInfo name="TableStyleLight20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BDD0D029-8113-48DE-BCCF-3C0CE96235DF}" name="Tabla15679101112" displayName="Tabla15679101112" ref="C175:H187" totalsRowShown="0" headerRowDxfId="215" tableBorderDxfId="214">
  <autoFilter ref="C175:H187" xr:uid="{BDD0D029-8113-48DE-BCCF-3C0CE96235DF}"/>
  <tableColumns count="6">
    <tableColumn id="1" xr3:uid="{8038E01F-4C28-4E03-93EB-0A4CE61837DB}" name="N." dataDxfId="213"/>
    <tableColumn id="2" xr3:uid="{34B221B9-65ED-450C-8594-76B5ACDB9609}" name="CAUSAS DE MORBILIDAD NEUMOLOGÍA" dataDxfId="212"/>
    <tableColumn id="3" xr3:uid="{AEE24344-069D-4115-87B6-5808C05D78D1}" name="H" dataDxfId="211"/>
    <tableColumn id="5" xr3:uid="{7B9926D9-D579-49C4-9A1A-F6DE5062F64A}" name="M" dataDxfId="210"/>
    <tableColumn id="6" xr3:uid="{117F698C-6212-4DDC-9162-EE96275BE631}" name="TOTAL" dataDxfId="209">
      <calculatedColumnFormula>+Tabla15679101112[[#This Row],[H]]+Tabla15679101112[[#This Row],[M]]</calculatedColumnFormula>
    </tableColumn>
    <tableColumn id="4" xr3:uid="{0DDE3456-DFCB-4320-A889-DDC59738FB08}" name="FRECUENCIA" dataDxfId="208" dataCellStyle="Porcentaje"/>
  </tableColumns>
  <tableStyleInfo name="TableStyleLight20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E5025A38-29B6-4A50-B5CD-F7C730C44F85}" name="Tabla1567910111213" displayName="Tabla1567910111213" ref="C193:H205" totalsRowShown="0" headerRowDxfId="207" tableBorderDxfId="206">
  <autoFilter ref="C193:H205" xr:uid="{E5025A38-29B6-4A50-B5CD-F7C730C44F85}"/>
  <tableColumns count="6">
    <tableColumn id="1" xr3:uid="{F72C3B4C-9DDD-4F2B-AEA0-647F27504C01}" name="N." dataDxfId="205"/>
    <tableColumn id="2" xr3:uid="{2118C878-7927-4E8B-9CC8-8ED05DDAAC90}" name="CAUSAS DE MORBILIDAD ORTOPEDIA Y TRAUMATOLOGIA" dataDxfId="204"/>
    <tableColumn id="3" xr3:uid="{CE63C8F1-AB7F-4421-AF01-4C0A2B5EC994}" name="H" dataDxfId="203"/>
    <tableColumn id="5" xr3:uid="{F0555CA4-3440-4E19-86B0-A113C1979CFC}" name="M" dataDxfId="202"/>
    <tableColumn id="6" xr3:uid="{40211DDD-7CA3-4E00-9789-E6584C3FEAC4}" name="TOTAL" dataDxfId="201">
      <calculatedColumnFormula>+Tabla1567910111213[[#This Row],[H]]+Tabla1567910111213[[#This Row],[M]]</calculatedColumnFormula>
    </tableColumn>
    <tableColumn id="4" xr3:uid="{6FB29702-A0E8-4AAA-9FCB-3B998B5A6BE7}" name="FRECUENCIA" dataDxfId="200" dataCellStyle="Porcentaje"/>
  </tableColumns>
  <tableStyleInfo name="TableStyleLight20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A85B332C-F7A2-402F-9A66-0499FE79C3E0}" name="Tabla156791011121314" displayName="Tabla156791011121314" ref="C211:H223" totalsRowShown="0" headerRowDxfId="199" tableBorderDxfId="198">
  <autoFilter ref="C211:H223" xr:uid="{A85B332C-F7A2-402F-9A66-0499FE79C3E0}"/>
  <tableColumns count="6">
    <tableColumn id="1" xr3:uid="{AF1F672C-8D1E-4FB5-AF12-FA2828856158}" name="N." dataDxfId="197"/>
    <tableColumn id="2" xr3:uid="{58CD4B74-461F-4340-B565-BC0626CEB25E}" name="CAUSAS DE MORBILIDAD OTORRINOLARINGOLOIA" dataDxfId="196"/>
    <tableColumn id="3" xr3:uid="{CC5A933D-476E-4120-9E68-C44B97D3ACF6}" name="H" dataDxfId="195"/>
    <tableColumn id="5" xr3:uid="{B212D4C1-FA47-41EC-9CC8-49C9F24B8686}" name="M" dataDxfId="194"/>
    <tableColumn id="6" xr3:uid="{BEFB812C-BF9A-4988-961A-C0BD04B2B402}" name="TOTAL" dataDxfId="193">
      <calculatedColumnFormula>+Tabla156791011121314[[#This Row],[H]]+Tabla156791011121314[[#This Row],[M]]</calculatedColumnFormula>
    </tableColumn>
    <tableColumn id="4" xr3:uid="{F9756CD1-4906-4CEF-AD9C-02186B840122}" name="FRECUENCIA" dataDxfId="192" dataCellStyle="Porcentaje"/>
  </tableColumns>
  <tableStyleInfo name="TableStyleLight20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6BA09CD5-12CA-4E3C-A39D-A445A2FC5F23}" name="Tabla156725" displayName="Tabla156725" ref="C67:H79" totalsRowShown="0" headerRowDxfId="191" tableBorderDxfId="190">
  <autoFilter ref="C67:H79" xr:uid="{6BA09CD5-12CA-4E3C-A39D-A445A2FC5F23}"/>
  <tableColumns count="6">
    <tableColumn id="1" xr3:uid="{F5F8FC4D-176D-4604-B209-4318A306237C}" name="N." dataDxfId="189"/>
    <tableColumn id="2" xr3:uid="{9BAB625E-7482-4360-8504-C3C26ECF8C40}" name="CAUSAS DE MORBILIDAD CIRUGÍA GENERAL" dataDxfId="188"/>
    <tableColumn id="3" xr3:uid="{9B1A35F6-584A-456E-A69E-A68F030C6D58}" name="H" dataDxfId="187"/>
    <tableColumn id="5" xr3:uid="{2D4AB47B-6984-4568-8C89-F71FAC8E2E05}" name="M" dataDxfId="186"/>
    <tableColumn id="6" xr3:uid="{2CF7B830-59B3-46B5-A5AA-786FC4FE00C8}" name="TOTAL" dataDxfId="185">
      <calculatedColumnFormula>+Tabla156725[[#This Row],[H]]+Tabla156725[[#This Row],[M]]</calculatedColumnFormula>
    </tableColumn>
    <tableColumn id="4" xr3:uid="{8109A3D3-64E5-40E2-8520-395F80A31892}" name="FRECUENCIA" dataDxfId="184" dataCellStyle="Porcentaje"/>
  </tableColumns>
  <tableStyleInfo name="TableStyleLight20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932C08F9-A577-4632-B2E1-89EDC15C358A}" name="Tabla15679101126" displayName="Tabla15679101126" ref="C157:H169" totalsRowShown="0" headerRowDxfId="183" tableBorderDxfId="182">
  <autoFilter ref="C157:H169" xr:uid="{932C08F9-A577-4632-B2E1-89EDC15C358A}"/>
  <tableColumns count="6">
    <tableColumn id="1" xr3:uid="{80BF9318-955D-49D9-916C-06B6E8781B46}" name="N." dataDxfId="181"/>
    <tableColumn id="2" xr3:uid="{E3B997D6-858E-4BE2-AFF6-78FD26BBAC08}" name="CAUSAS DE MORBILIDAD GINECOLOGIA" dataDxfId="180"/>
    <tableColumn id="3" xr3:uid="{BEC27DD4-551A-4C4A-B76F-4E0687B751CA}" name="H" dataDxfId="179"/>
    <tableColumn id="5" xr3:uid="{D7BF3903-69BB-4F1C-96B4-7069BEC81556}" name="M" dataDxfId="178"/>
    <tableColumn id="6" xr3:uid="{B33449FF-0FD3-485E-879C-75BB433EEE54}" name="TOTAL" dataDxfId="177">
      <calculatedColumnFormula>+Tabla15679101126[[#This Row],[H]]+Tabla15679101126[[#This Row],[M]]</calculatedColumnFormula>
    </tableColumn>
    <tableColumn id="4" xr3:uid="{C3EC559A-4804-4302-BE81-19020E9ED8D7}" name="FRECUENCIA" dataDxfId="176" dataCellStyle="Porcentaje"/>
  </tableColumns>
  <tableStyleInfo name="TableStyleLight20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8D262895-A23D-4E07-904F-5FFDACE07C68}" name="Tabla115" displayName="Tabla115" ref="AF13:AK25" totalsRowShown="0" headerRowDxfId="175" tableBorderDxfId="174">
  <autoFilter ref="AF13:AK25" xr:uid="{8D262895-A23D-4E07-904F-5FFDACE07C68}"/>
  <tableColumns count="6">
    <tableColumn id="1" xr3:uid="{8E51B537-BEE7-4480-A5C4-66F07913A6F2}" name="N." dataDxfId="173"/>
    <tableColumn id="2" xr3:uid="{6A66ED75-CB10-4FEA-8326-C09CA07F47F9}" name="CAUSAS DE MORBILIDAD" dataDxfId="172"/>
    <tableColumn id="3" xr3:uid="{9C27B439-EAAD-4762-9C6D-15760C603CFA}" name="H" dataDxfId="171"/>
    <tableColumn id="5" xr3:uid="{4039B137-4F2C-4987-8A23-843C1D6CE4A9}" name="M" dataDxfId="170"/>
    <tableColumn id="6" xr3:uid="{4C6CC1F1-065F-4FBF-B0A3-65EA59516C40}" name="TOTAL" dataDxfId="169">
      <calculatedColumnFormula>+Tabla115[[#This Row],[H]]+Tabla115[[#This Row],[M]]</calculatedColumnFormula>
    </tableColumn>
    <tableColumn id="4" xr3:uid="{316B469D-F6F6-47AA-886E-8C3A3D73D210}" name="FRECUENCIA" dataDxfId="168" dataCellStyle="Porcentaje"/>
  </tableColumns>
  <tableStyleInfo name="TableStyleLight20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2C9EA1F-BB59-40DA-A7D9-F0430B34D1DD}" name="Tabla1516" displayName="Tabla1516" ref="AF32:AK44" totalsRowShown="0" headerRowDxfId="167" tableBorderDxfId="166">
  <autoFilter ref="AF32:AK44" xr:uid="{02C9EA1F-BB59-40DA-A7D9-F0430B34D1DD}"/>
  <tableColumns count="6">
    <tableColumn id="1" xr3:uid="{DB0E9066-F020-46AE-846E-77CD741B8703}" name="N." dataDxfId="165"/>
    <tableColumn id="2" xr3:uid="{38EAF563-C34C-4E0F-BAF6-CB968570A118}" name="CAUSAS DE MORBILIDAD ANESTESIOLOGÍA" dataDxfId="164"/>
    <tableColumn id="3" xr3:uid="{752E14BA-C609-4BDC-BE59-032080EC631F}" name="H" dataDxfId="163"/>
    <tableColumn id="5" xr3:uid="{783CB5F1-4337-4C6A-B368-7CB420B65480}" name="M" dataDxfId="162"/>
    <tableColumn id="6" xr3:uid="{B9C97C60-91AF-4E93-BA53-690CC50926C6}" name="TOTAL" dataDxfId="161">
      <calculatedColumnFormula>+Tabla1516[[#This Row],[H]]+Tabla1516[[#This Row],[M]]</calculatedColumnFormula>
    </tableColumn>
    <tableColumn id="4" xr3:uid="{29009FAB-B1FE-4D3B-80FE-BDD6C08C78AB}" name="FRECUENCIA" dataDxfId="160" dataCellStyle="Porcentaje"/>
  </tableColumns>
  <tableStyleInfo name="TableStyleLight20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F36E23A-A52F-4F2C-8857-E7925B06240E}" name="Tabla134" displayName="Tabla134" ref="C51:H63" totalsRowShown="0" headerRowDxfId="376" tableBorderDxfId="375">
  <autoFilter ref="C51:H63" xr:uid="{CF36E23A-A52F-4F2C-8857-E7925B06240E}"/>
  <tableColumns count="6">
    <tableColumn id="1" xr3:uid="{6135D95F-D934-49EA-8375-C41AB3F9BB44}" name="N." dataDxfId="374"/>
    <tableColumn id="2" xr3:uid="{3A33DFDA-CA47-467D-B473-D7F6C97B9E6E}" name="CAUSAS DE MORBILIDAD" dataDxfId="373"/>
    <tableColumn id="3" xr3:uid="{98E4D819-DFEA-42A4-810D-259934DDA717}" name="H" dataDxfId="372"/>
    <tableColumn id="5" xr3:uid="{676496E7-E116-4265-8052-47BC6A0C1C29}" name="M" dataDxfId="371"/>
    <tableColumn id="6" xr3:uid="{55362EE7-E37C-4F8C-BBFB-67B83C16B203}" name="TOTAL" dataDxfId="370">
      <calculatedColumnFormula>+[2]!Tabla13[[#This Row],[H]]+[2]!Tabla13[[#This Row],[M]]</calculatedColumnFormula>
    </tableColumn>
    <tableColumn id="4" xr3:uid="{2C3C9DE3-3230-4888-B554-E0F9B15BAE15}" name="FRECUENCIA" dataDxfId="369" dataCellStyle="Porcentaje"/>
  </tableColumns>
  <tableStyleInfo name="TableStyleLight20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700F9000-CC12-4C88-9DC4-0579F8DB7713}" name="Tabla15617" displayName="Tabla15617" ref="AF50:AK62" totalsRowShown="0" headerRowDxfId="159" tableBorderDxfId="158">
  <autoFilter ref="AF50:AK62" xr:uid="{700F9000-CC12-4C88-9DC4-0579F8DB7713}"/>
  <tableColumns count="6">
    <tableColumn id="1" xr3:uid="{0AE33C02-4FDB-4758-8E52-153338DEE95C}" name="N." dataDxfId="157"/>
    <tableColumn id="2" xr3:uid="{87D4CF03-1D78-4F6F-8AD4-1E6451195B3F}" name="CAUSAS DE MORBILIDAD CIRUGÍA DE TORAX" dataDxfId="156"/>
    <tableColumn id="3" xr3:uid="{D5A50594-DB0E-4F7A-94CD-E65ADD0E55EA}" name="H" dataDxfId="155"/>
    <tableColumn id="5" xr3:uid="{8D71F736-591D-4582-A8F5-4D72E6AD6F47}" name="M" dataDxfId="154"/>
    <tableColumn id="6" xr3:uid="{F30869D3-787B-4846-981D-3145BA3E238A}" name="TOTAL" dataDxfId="153">
      <calculatedColumnFormula>+Tabla15617[[#This Row],[H]]+Tabla15617[[#This Row],[M]]</calculatedColumnFormula>
    </tableColumn>
    <tableColumn id="4" xr3:uid="{72F61224-8457-4EB3-81B9-21C4335EF84B}" name="FRECUENCIA" dataDxfId="152" dataCellStyle="Porcentaje"/>
  </tableColumns>
  <tableStyleInfo name="TableStyleLight20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EA6274F-60C1-44A3-95B1-B8F3E44801B7}" name="Tabla156718" displayName="Tabla156718" ref="AF85:AK97" totalsRowShown="0" headerRowDxfId="151" tableBorderDxfId="150">
  <autoFilter ref="AF85:AK97" xr:uid="{9EA6274F-60C1-44A3-95B1-B8F3E44801B7}"/>
  <tableColumns count="6">
    <tableColumn id="1" xr3:uid="{4EEB6E37-674D-4100-94EE-7F6083436ABD}" name="N." dataDxfId="149"/>
    <tableColumn id="2" xr3:uid="{CC14F61F-25FC-4E89-A4E8-135AB397EF6B}" name="CAUSAS DE MORBILIDAD CIRUGÍA MAXILOFACIAL" dataDxfId="148"/>
    <tableColumn id="3" xr3:uid="{B029FA74-E680-4EA3-84D0-A2BFA22D4FCA}" name="H" dataDxfId="147"/>
    <tableColumn id="5" xr3:uid="{A7671060-8EDA-4716-9994-5C5953F287CD}" name="M" dataDxfId="146"/>
    <tableColumn id="6" xr3:uid="{E745787F-0503-446A-B4A9-F739C7B49953}" name="TOTAL" dataDxfId="145">
      <calculatedColumnFormula>+Tabla156718[[#This Row],[H]]+Tabla156718[[#This Row],[M]]</calculatedColumnFormula>
    </tableColumn>
    <tableColumn id="4" xr3:uid="{304BA36B-4CAB-4257-B962-442B92F9F67A}" name="FRECUENCIA" dataDxfId="144" dataCellStyle="Porcentaje"/>
  </tableColumns>
  <tableStyleInfo name="TableStyleLight20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40C8C770-888E-4759-872F-E9436C42F3DE}" name="Tabla156791020" displayName="Tabla156791020" ref="AF103:AK115" totalsRowShown="0" headerRowDxfId="143" tableBorderDxfId="142">
  <autoFilter ref="AF103:AK115" xr:uid="{40C8C770-888E-4759-872F-E9436C42F3DE}"/>
  <tableColumns count="6">
    <tableColumn id="1" xr3:uid="{7290761C-AF05-4394-95FC-400D94A1C2A5}" name="N." dataDxfId="141"/>
    <tableColumn id="2" xr3:uid="{383156D8-5E12-410A-AFFA-D03BED7787E4}" name="CAUSAS DE MORBILIDAD CIRUGIA PLASTICA Y ESTETICA" dataDxfId="140"/>
    <tableColumn id="3" xr3:uid="{B666C988-C012-4F4F-AEC0-EE736C46BC1A}" name="H" dataDxfId="139"/>
    <tableColumn id="5" xr3:uid="{FF6ECDB2-6411-4AA8-A424-B7747E190869}" name="M" dataDxfId="138"/>
    <tableColumn id="6" xr3:uid="{A1D64BC1-7905-45C8-B0DD-85E86A079441}" name="TOTAL" dataDxfId="137">
      <calculatedColumnFormula>+Tabla156791020[[#This Row],[H]]+Tabla156791020[[#This Row],[M]]</calculatedColumnFormula>
    </tableColumn>
    <tableColumn id="4" xr3:uid="{EB764BE6-95C1-47FE-826F-F6ABB7A77252}" name="FRECUENCIA" dataDxfId="136" dataCellStyle="Porcentaje"/>
  </tableColumns>
  <tableStyleInfo name="TableStyleLight20"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22BE12AC-45BF-4A97-9C7F-CF2DC23C3627}" name="Tabla15679101121" displayName="Tabla15679101121" ref="AF121:AK133" totalsRowShown="0" headerRowDxfId="135" tableBorderDxfId="134">
  <autoFilter ref="AF121:AK133" xr:uid="{22BE12AC-45BF-4A97-9C7F-CF2DC23C3627}"/>
  <tableColumns count="6">
    <tableColumn id="1" xr3:uid="{9EA4CA88-C490-4ECB-B263-33486412F0CC}" name="N." dataDxfId="133"/>
    <tableColumn id="2" xr3:uid="{30F70128-F82F-45A4-9E86-CFDC71320FA8}" name="CAUSAS DE MORBILIDAD CIRUGIA VASCULAR" dataDxfId="132"/>
    <tableColumn id="3" xr3:uid="{4CE5E4A2-5F2A-4F0B-8513-73D355CEEFB1}" name="H" dataDxfId="131"/>
    <tableColumn id="5" xr3:uid="{FB2FF83B-1629-4E33-9C08-8B0944D2243D}" name="M" dataDxfId="130"/>
    <tableColumn id="6" xr3:uid="{129FCDD0-D7E8-4647-8EE9-CA6916719B62}" name="TOTAL" dataDxfId="129">
      <calculatedColumnFormula>+Tabla15679101121[[#This Row],[H]]+Tabla15679101121[[#This Row],[M]]</calculatedColumnFormula>
    </tableColumn>
    <tableColumn id="4" xr3:uid="{8EE276BD-89A9-4227-A053-5562D4941450}" name="FRECUENCIA" dataDxfId="128" dataCellStyle="Porcentaje"/>
  </tableColumns>
  <tableStyleInfo name="TableStyleLight20"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4A78DF7-7F68-47EA-BF31-A2DE4E80959C}" name="Tabla1567910111222" displayName="Tabla1567910111222" ref="AF157:AK169" totalsRowShown="0" headerRowDxfId="127" tableBorderDxfId="126">
  <autoFilter ref="AF157:AK169" xr:uid="{04A78DF7-7F68-47EA-BF31-A2DE4E80959C}"/>
  <tableColumns count="6">
    <tableColumn id="1" xr3:uid="{E77FA296-48F2-49E6-92D2-EAB55C5C9073}" name="N." dataDxfId="125"/>
    <tableColumn id="2" xr3:uid="{F0CEFA06-2425-472F-A538-C605D8C25E28}" name="CAUSAS DE MORBILIDAD NEUMOLOGÍA" dataDxfId="124"/>
    <tableColumn id="3" xr3:uid="{15C6420B-849C-4385-B98D-E0DE54F1B18D}" name="H" dataDxfId="123"/>
    <tableColumn id="5" xr3:uid="{C398DF69-B54B-42DB-BDA7-AB9F608CFDCB}" name="M" dataDxfId="122"/>
    <tableColumn id="6" xr3:uid="{EE4A63B4-23E6-4985-9146-20E7C92A8425}" name="TOTAL" dataDxfId="121">
      <calculatedColumnFormula>+Tabla1567910111222[[#This Row],[H]]+Tabla1567910111222[[#This Row],[M]]</calculatedColumnFormula>
    </tableColumn>
    <tableColumn id="4" xr3:uid="{C09ADEA3-F35A-4FC4-BD1C-CE0772C01C5E}" name="FRECUENCIA" dataDxfId="120" dataCellStyle="Porcentaje"/>
  </tableColumns>
  <tableStyleInfo name="TableStyleLight20"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CB55DC7-C98C-4921-A9A9-3EB24D31C709}" name="Tabla156791011121323" displayName="Tabla156791011121323" ref="AF175:AK187" totalsRowShown="0" headerRowDxfId="119" tableBorderDxfId="118">
  <autoFilter ref="AF175:AK187" xr:uid="{0CB55DC7-C98C-4921-A9A9-3EB24D31C709}"/>
  <tableColumns count="6">
    <tableColumn id="1" xr3:uid="{69A13293-9DA8-4053-BAA6-4B460164F042}" name="N." dataDxfId="117"/>
    <tableColumn id="2" xr3:uid="{9093E6AB-F009-4BD3-8169-E3BA5724134B}" name="CAUSAS DE MORBILIDAD ORTOPEDIA Y TRAUMATOLOGIA" dataDxfId="116"/>
    <tableColumn id="3" xr3:uid="{15BB3B75-1A89-474B-852D-F5A5CA4411D5}" name="H" dataDxfId="115"/>
    <tableColumn id="5" xr3:uid="{BFB69209-944F-4D6C-BE47-7AAF465D675A}" name="M" dataDxfId="114"/>
    <tableColumn id="6" xr3:uid="{4BE0AE31-809C-48CE-A301-6EDB9031C32D}" name="TOTAL" dataDxfId="113">
      <calculatedColumnFormula>+Tabla156791011121323[[#This Row],[H]]+Tabla156791011121323[[#This Row],[M]]</calculatedColumnFormula>
    </tableColumn>
    <tableColumn id="4" xr3:uid="{A4585B80-FE2E-4301-A702-A6AB592A86B3}" name="FRECUENCIA" dataDxfId="112" dataCellStyle="Porcentaje"/>
  </tableColumns>
  <tableStyleInfo name="TableStyleLight20"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A49C7775-9D61-44E5-BD6B-D93D694F92DF}" name="Tabla15679101112131424" displayName="Tabla15679101112131424" ref="AF193:AK205" totalsRowShown="0" headerRowDxfId="111" tableBorderDxfId="110">
  <autoFilter ref="AF193:AK205" xr:uid="{A49C7775-9D61-44E5-BD6B-D93D694F92DF}"/>
  <tableColumns count="6">
    <tableColumn id="1" xr3:uid="{403223F2-0CDE-4A99-B178-EDCA3223BEA3}" name="N." dataDxfId="109"/>
    <tableColumn id="2" xr3:uid="{ADCD2E32-CB05-4125-AC95-24F3F3D6D31B}" name="CAUSAS DE MORBILIDAD OTORRINOLARINGOLOIA" dataDxfId="108"/>
    <tableColumn id="3" xr3:uid="{2103325C-584F-476E-B66C-31A5A0D321E1}" name="H" dataDxfId="107"/>
    <tableColumn id="5" xr3:uid="{63AD3044-9CFD-4ABE-A84D-0FCEADE7C695}" name="M" dataDxfId="106"/>
    <tableColumn id="6" xr3:uid="{0CE86B21-BDE3-4273-A176-AD94A2E0DC46}" name="TOTAL" dataDxfId="105">
      <calculatedColumnFormula>+Tabla15679101112131424[[#This Row],[H]]+Tabla15679101112131424[[#This Row],[M]]</calculatedColumnFormula>
    </tableColumn>
    <tableColumn id="4" xr3:uid="{0EB6C34A-489E-4F2B-94D0-04118DC81527}" name="FRECUENCIA" dataDxfId="104" dataCellStyle="Porcentaje"/>
  </tableColumns>
  <tableStyleInfo name="TableStyleLight20"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73DD8D88-322D-4FAA-A0D2-E145F4E6B9E3}" name="Tabla15672528" displayName="Tabla15672528" ref="AF67:AK79" totalsRowShown="0" headerRowDxfId="103" tableBorderDxfId="102">
  <autoFilter ref="AF67:AK79" xr:uid="{73DD8D88-322D-4FAA-A0D2-E145F4E6B9E3}"/>
  <tableColumns count="6">
    <tableColumn id="1" xr3:uid="{FB2DB9AB-59E7-425A-885E-12A47A76DF56}" name="N." dataDxfId="101"/>
    <tableColumn id="2" xr3:uid="{481534D7-1AE1-4588-872B-9BBC52BC0091}" name="CAUSAS DE MORBILIDAD CIRUGÍA GENERAL" dataDxfId="100"/>
    <tableColumn id="3" xr3:uid="{EE1314E2-9397-4881-9F8B-B933B8D8D319}" name="H" dataDxfId="99"/>
    <tableColumn id="5" xr3:uid="{82B09186-F6D2-481D-B109-2621D60DF59E}" name="M" dataDxfId="98"/>
    <tableColumn id="6" xr3:uid="{0AADADF5-EAE7-4D57-867C-03F0F74C979C}" name="TOTAL" dataDxfId="97">
      <calculatedColumnFormula>+Tabla15672528[[#This Row],[H]]+Tabla15672528[[#This Row],[M]]</calculatedColumnFormula>
    </tableColumn>
    <tableColumn id="4" xr3:uid="{A269017C-1843-4CA3-952F-930E155D6553}" name="FRECUENCIA" dataDxfId="96" dataCellStyle="Porcentaje"/>
  </tableColumns>
  <tableStyleInfo name="TableStyleLight20" showFirstColumn="0" showLastColumn="0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3CAD4915-FDAF-413D-B410-C3FC7ED9E6FA}" name="Tabla1567910112629" displayName="Tabla1567910112629" ref="AF139:AK151" totalsRowShown="0" headerRowDxfId="95" tableBorderDxfId="94">
  <autoFilter ref="AF139:AK151" xr:uid="{3CAD4915-FDAF-413D-B410-C3FC7ED9E6FA}"/>
  <tableColumns count="6">
    <tableColumn id="1" xr3:uid="{4FE48ED8-6921-492B-BAD7-CAB5DBD55E1D}" name="N." dataDxfId="93"/>
    <tableColumn id="2" xr3:uid="{765559D3-E825-487B-9A9A-D3C96B9B1D0B}" name="CAUSAS DE MORBILIDAD GINECOLOGIA" dataDxfId="92"/>
    <tableColumn id="3" xr3:uid="{F5C8FABD-2143-4EEA-8DA7-AFE38F9F904F}" name="H" dataDxfId="91"/>
    <tableColumn id="5" xr3:uid="{4D91D136-24DD-4052-882C-DCB9D1BA6412}" name="M" dataDxfId="90"/>
    <tableColumn id="6" xr3:uid="{2DCD812A-9E09-45D4-B5E1-551446239CED}" name="TOTAL" dataDxfId="89">
      <calculatedColumnFormula>+Tabla1567910112629[[#This Row],[H]]+Tabla1567910112629[[#This Row],[M]]</calculatedColumnFormula>
    </tableColumn>
    <tableColumn id="4" xr3:uid="{6FA772FE-525D-4C8D-AEE7-9C86E567AD32}" name="FRECUENCIA" dataDxfId="88" dataCellStyle="Porcentaje"/>
  </tableColumns>
  <tableStyleInfo name="TableStyleLight20" showFirstColumn="0" showLastColumn="0" showRowStripes="1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A1701CA9-B737-46EB-9884-1391E9BA4C0E}" name="Tabla11530" displayName="Tabla11530" ref="BI13:BN25" totalsRowShown="0" headerRowDxfId="87" tableBorderDxfId="86">
  <autoFilter ref="BI13:BN25" xr:uid="{A1701CA9-B737-46EB-9884-1391E9BA4C0E}"/>
  <tableColumns count="6">
    <tableColumn id="1" xr3:uid="{C6FE8E78-5220-4EBD-8962-72FBFA06E2AB}" name="N." dataDxfId="85"/>
    <tableColumn id="2" xr3:uid="{56E31252-3E1D-43CA-BC29-E8C4F4511922}" name="CAUSAS DE MORBILIDAD" dataDxfId="84"/>
    <tableColumn id="3" xr3:uid="{8A40F96E-1E83-4A1C-8C4A-807FA0287B4D}" name="H" dataDxfId="83"/>
    <tableColumn id="5" xr3:uid="{48D09154-584C-481A-B312-D967939FFF98}" name="M" dataDxfId="82"/>
    <tableColumn id="6" xr3:uid="{AC254AA8-14EA-4C6D-A717-333586D97FB0}" name="TOTAL" dataDxfId="81">
      <calculatedColumnFormula>+Tabla11530[[#This Row],[H]]+Tabla11530[[#This Row],[M]]</calculatedColumnFormula>
    </tableColumn>
    <tableColumn id="4" xr3:uid="{2418E272-DC9C-487B-917F-A85307207B51}" name="FRECUENCIA" dataDxfId="80" dataCellStyle="Porcentaje"/>
  </tableColumns>
  <tableStyleInfo name="TableStyleLight20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9EE19682-8C05-40FC-94ED-A98CA21BBBFB}" name="Tabla131" displayName="Tabla131" ref="C13:H25" totalsRowShown="0" headerRowDxfId="368" tableBorderDxfId="367">
  <autoFilter ref="C13:H25" xr:uid="{6127A921-16EA-4021-959D-56F90423E663}"/>
  <tableColumns count="6">
    <tableColumn id="1" xr3:uid="{29919B1A-1F03-4CDC-BADF-213ED7831836}" name="N." dataDxfId="366"/>
    <tableColumn id="2" xr3:uid="{0DD64748-13AA-4CA8-A10C-AF3D510F0458}" name="CAUSAS DE MORBILIDAD" dataDxfId="365"/>
    <tableColumn id="3" xr3:uid="{B14467D8-05F9-4141-B66D-A458ABDD40BE}" name="H" dataDxfId="364"/>
    <tableColumn id="5" xr3:uid="{F052C2B6-E649-448B-837D-ED12EE5C4FBF}" name="M" dataDxfId="363"/>
    <tableColumn id="6" xr3:uid="{1618CF40-A9FB-4571-B709-15DDD2866F8D}" name="TOTAL" dataDxfId="362">
      <calculatedColumnFormula>Tabla131[[#This Row],[H]]+Tabla131[[#This Row],[M]]</calculatedColumnFormula>
    </tableColumn>
    <tableColumn id="4" xr3:uid="{BCD717B9-210B-4328-ABEB-164E77F05F1C}" name="FRECUENCIA" dataDxfId="361" dataCellStyle="Porcentaje"/>
  </tableColumns>
  <tableStyleInfo name="TableStyleLight16" showFirstColumn="0" showLastColumn="0" showRowStripes="1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AA5ED6B8-3EFF-4095-A60B-4F2F3FDD4878}" name="Tabla151631" displayName="Tabla151631" ref="BI32:BN44" totalsRowShown="0" headerRowDxfId="79" tableBorderDxfId="78">
  <autoFilter ref="BI32:BN44" xr:uid="{AA5ED6B8-3EFF-4095-A60B-4F2F3FDD4878}"/>
  <tableColumns count="6">
    <tableColumn id="1" xr3:uid="{ECF5CFCD-B91A-46B0-B8F7-839E5B72710E}" name="N." dataDxfId="77"/>
    <tableColumn id="2" xr3:uid="{CB569643-CC3D-4C67-A871-E285E974A558}" name="CAUSAS DE MORBILIDAD ANESTESIOLOGÍA" dataDxfId="76"/>
    <tableColumn id="3" xr3:uid="{1C962D11-31D9-4D45-8749-577A89CC7236}" name="H" dataDxfId="75"/>
    <tableColumn id="5" xr3:uid="{FF688316-ECA0-4491-B69A-793A847D92B0}" name="M" dataDxfId="74"/>
    <tableColumn id="6" xr3:uid="{0F89C021-FD15-4B8B-AD4B-4B6F4C3E0969}" name="TOTAL" dataDxfId="73">
      <calculatedColumnFormula>+Tabla151631[[#This Row],[H]]+Tabla151631[[#This Row],[M]]</calculatedColumnFormula>
    </tableColumn>
    <tableColumn id="4" xr3:uid="{267D75BC-D839-4174-BAAD-6AC37CABBFDA}" name="FRECUENCIA" dataDxfId="72" dataCellStyle="Porcentaje"/>
  </tableColumns>
  <tableStyleInfo name="TableStyleLight20" showFirstColumn="0" showLastColumn="0" showRowStripes="1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44778817-DF21-4256-993C-86ADA220309C}" name="Tabla1561732" displayName="Tabla1561732" ref="BI50:BN62" totalsRowShown="0" headerRowDxfId="71" tableBorderDxfId="70">
  <autoFilter ref="BI50:BN62" xr:uid="{44778817-DF21-4256-993C-86ADA220309C}"/>
  <tableColumns count="6">
    <tableColumn id="1" xr3:uid="{CCBB99D6-4B5D-47E9-9E98-75734F6D188E}" name="N." dataDxfId="69"/>
    <tableColumn id="2" xr3:uid="{10F6ABFC-457B-40B0-9D2B-31F9F59238C0}" name="CAUSAS DE MORBILIDAD CIRUGÍA DE TORAX" dataDxfId="68"/>
    <tableColumn id="3" xr3:uid="{0BDD2850-BACC-434B-ABE4-1C36DDE39BD5}" name="H" dataDxfId="67"/>
    <tableColumn id="5" xr3:uid="{8086865C-E72C-4C97-9DC8-47B2784950D0}" name="M" dataDxfId="66"/>
    <tableColumn id="6" xr3:uid="{FD7CD5D3-06FE-4493-92CF-CCDF009A67C0}" name="TOTAL" dataDxfId="65">
      <calculatedColumnFormula>+Tabla1561732[[#This Row],[H]]+Tabla1561732[[#This Row],[M]]</calculatedColumnFormula>
    </tableColumn>
    <tableColumn id="4" xr3:uid="{1029B2FB-C494-41E0-9B69-C1ACC8A9A58E}" name="FRECUENCIA" dataDxfId="64" dataCellStyle="Porcentaje"/>
  </tableColumns>
  <tableStyleInfo name="TableStyleLight20" showFirstColumn="0" showLastColumn="0" showRowStripes="1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83C98E1A-EF51-412C-970A-0760E65EB4B4}" name="Tabla15671833" displayName="Tabla15671833" ref="BI85:BN97" totalsRowShown="0" headerRowDxfId="63" tableBorderDxfId="62">
  <autoFilter ref="BI85:BN97" xr:uid="{83C98E1A-EF51-412C-970A-0760E65EB4B4}"/>
  <tableColumns count="6">
    <tableColumn id="1" xr3:uid="{271137D9-CEEF-40F0-BA6B-4DD8B7749838}" name="N." dataDxfId="61"/>
    <tableColumn id="2" xr3:uid="{1F35A66C-3A19-4CB8-8659-04EAAF6FEB26}" name="CAUSAS DE MORBILIDAD CIRUGÍA MAXILOFACIAL" dataDxfId="60"/>
    <tableColumn id="3" xr3:uid="{495BC06E-D03C-44A4-AB84-B02D0686D4BC}" name="H" dataDxfId="59"/>
    <tableColumn id="5" xr3:uid="{BD894FC9-FC3C-48D5-B826-A199E9782927}" name="M" dataDxfId="58"/>
    <tableColumn id="6" xr3:uid="{86D78E83-88D2-43A6-AB97-20C4FDA8456A}" name="TOTAL" dataDxfId="57">
      <calculatedColumnFormula>+Tabla15671833[[#This Row],[H]]+Tabla15671833[[#This Row],[M]]</calculatedColumnFormula>
    </tableColumn>
    <tableColumn id="4" xr3:uid="{CCD14DED-99D4-4363-B1B9-8D90E7B1E3A9}" name="FRECUENCIA" dataDxfId="56" dataCellStyle="Porcentaje"/>
  </tableColumns>
  <tableStyleInfo name="TableStyleLight20" showFirstColumn="0" showLastColumn="0" showRowStripes="1" showColumnStripes="0"/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EF66A0CC-FD08-4917-8D87-94E02D255F9D}" name="Tabla15679102034" displayName="Tabla15679102034" ref="BI121:BN133" totalsRowShown="0" headerRowDxfId="55" tableBorderDxfId="54">
  <autoFilter ref="BI121:BN133" xr:uid="{EF66A0CC-FD08-4917-8D87-94E02D255F9D}"/>
  <tableColumns count="6">
    <tableColumn id="1" xr3:uid="{842A2680-3D6E-49C2-9FE3-EA4859C879AF}" name="N." dataDxfId="53"/>
    <tableColumn id="2" xr3:uid="{ACCCA15C-FCE8-4828-B438-51C70EFDEBFD}" name="CAUSAS DE MORBILIDAD CIRUGIA PLASTICA Y ESTETICA" dataDxfId="52"/>
    <tableColumn id="3" xr3:uid="{7E570FB8-123B-4D0C-86EA-F5D40E17B616}" name="H" dataDxfId="51"/>
    <tableColumn id="5" xr3:uid="{68825BA4-DF74-4106-B926-BD01D1CC345B}" name="M" dataDxfId="50"/>
    <tableColumn id="6" xr3:uid="{38D9AA41-9E13-4BE6-B33E-8AB0DAC6F35B}" name="TOTAL" dataDxfId="49">
      <calculatedColumnFormula>+Tabla15679102034[[#This Row],[H]]+Tabla15679102034[[#This Row],[M]]</calculatedColumnFormula>
    </tableColumn>
    <tableColumn id="4" xr3:uid="{FC0CEA59-7832-4284-9499-4C96059D670E}" name="FRECUENCIA" dataDxfId="48" dataCellStyle="Porcentaje"/>
  </tableColumns>
  <tableStyleInfo name="TableStyleLight20" showFirstColumn="0" showLastColumn="0" showRowStripes="1" showColumnStripes="0"/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F4BE3510-6D65-4B3F-8DF5-1C97F41054F0}" name="Tabla1567910112135" displayName="Tabla1567910112135" ref="BI139:BN151" totalsRowShown="0" headerRowDxfId="47" tableBorderDxfId="46">
  <autoFilter ref="BI139:BN151" xr:uid="{F4BE3510-6D65-4B3F-8DF5-1C97F41054F0}"/>
  <tableColumns count="6">
    <tableColumn id="1" xr3:uid="{BB614939-60E8-491C-8BA9-7AAE81EC02D3}" name="N." dataDxfId="45"/>
    <tableColumn id="2" xr3:uid="{E43002FE-8986-42C6-B282-D46CE0ACD9C8}" name="CAUSAS DE MORBILIDAD CIRUGIA VASCULAR" dataDxfId="44"/>
    <tableColumn id="3" xr3:uid="{934E4984-FB07-4C66-9D73-A93A7F4E8569}" name="H" dataDxfId="43"/>
    <tableColumn id="5" xr3:uid="{F4FB2678-3ED1-4F69-A697-292DC6B69C60}" name="M" dataDxfId="42"/>
    <tableColumn id="6" xr3:uid="{53E6225B-85B7-4538-BC8C-9A7586E6A81E}" name="TOTAL" dataDxfId="41">
      <calculatedColumnFormula>+Tabla1567910112135[[#This Row],[H]]+Tabla1567910112135[[#This Row],[M]]</calculatedColumnFormula>
    </tableColumn>
    <tableColumn id="4" xr3:uid="{E54076B5-5627-4CAF-8354-9DAE76DD8074}" name="FRECUENCIA" dataDxfId="40" dataCellStyle="Porcentaje"/>
  </tableColumns>
  <tableStyleInfo name="TableStyleLight20" showFirstColumn="0" showLastColumn="0" showRowStripes="1" showColumnStripes="0"/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1A3D1B91-4097-4211-8ADD-D37B06184B0D}" name="Tabla15679101112132337" displayName="Tabla15679101112132337" ref="BI175:BN187" totalsRowShown="0" headerRowDxfId="39" tableBorderDxfId="38">
  <autoFilter ref="BI175:BN187" xr:uid="{1A3D1B91-4097-4211-8ADD-D37B06184B0D}"/>
  <tableColumns count="6">
    <tableColumn id="1" xr3:uid="{DD46381E-BB6E-46FE-B38A-522B14C4200B}" name="N." dataDxfId="37"/>
    <tableColumn id="2" xr3:uid="{8899639C-C11E-46EB-928C-15DED3703EE7}" name="CAUSAS DE MORBILIDAD ORTOPEDIA Y TRAUMATOLOGIA" dataDxfId="36"/>
    <tableColumn id="3" xr3:uid="{66A669A1-F189-4C7D-9737-3E711DF73A2F}" name="H" dataDxfId="35"/>
    <tableColumn id="5" xr3:uid="{0F61DDCB-E952-47F2-8A97-330FB3A41309}" name="M" dataDxfId="34"/>
    <tableColumn id="6" xr3:uid="{7D7A221D-6D22-441A-AA1A-CA96DB439966}" name="TOTAL" dataDxfId="33">
      <calculatedColumnFormula>+Tabla15679101112132337[[#This Row],[H]]+Tabla15679101112132337[[#This Row],[M]]</calculatedColumnFormula>
    </tableColumn>
    <tableColumn id="4" xr3:uid="{84C6B1A6-7DFB-4621-AE79-69596BE941BF}" name="FRECUENCIA" dataDxfId="32" dataCellStyle="Porcentaje"/>
  </tableColumns>
  <tableStyleInfo name="TableStyleLight20" showFirstColumn="0" showLastColumn="0" showRowStripes="1" showColumnStripes="0"/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" xr:uid="{A641B1E3-E5EF-4ED0-BEC1-A0A77FD85B7A}" name="Tabla1567910111213142438" displayName="Tabla1567910111213142438" ref="BI193:BN205" totalsRowShown="0" headerRowDxfId="31" tableBorderDxfId="30">
  <autoFilter ref="BI193:BN205" xr:uid="{A641B1E3-E5EF-4ED0-BEC1-A0A77FD85B7A}"/>
  <tableColumns count="6">
    <tableColumn id="1" xr3:uid="{76004376-EB33-4341-BD03-357F3AB3C87A}" name="N." dataDxfId="29"/>
    <tableColumn id="2" xr3:uid="{473CC572-3A1A-4D2B-B306-A6744BE2FB47}" name="CAUSAS DE MORBILIDAD OTORRINOLARINGOLOIA" dataDxfId="28"/>
    <tableColumn id="3" xr3:uid="{0A036F0D-7FFF-420A-B67E-EC5DA3563DB4}" name="H" dataDxfId="27"/>
    <tableColumn id="5" xr3:uid="{55CFCF72-BEB6-40C8-9528-AC7122974EB3}" name="M" dataDxfId="26"/>
    <tableColumn id="6" xr3:uid="{7D82ABEC-26F5-4603-9525-D3CABFA211F9}" name="TOTAL" dataDxfId="25">
      <calculatedColumnFormula>+Tabla1567910111213142438[[#This Row],[H]]+Tabla1567910111213142438[[#This Row],[M]]</calculatedColumnFormula>
    </tableColumn>
    <tableColumn id="4" xr3:uid="{04D8C924-3641-4B38-AC6E-DBCEF0470683}" name="FRECUENCIA" dataDxfId="24" dataCellStyle="Porcentaje"/>
  </tableColumns>
  <tableStyleInfo name="TableStyleLight20" showFirstColumn="0" showLastColumn="0" showRowStripes="1" showColumnStripes="0"/>
</table>
</file>

<file path=xl/tables/table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" xr:uid="{93DECE60-9878-4DAE-8CDF-83EDBC0058AF}" name="Tabla1567252839" displayName="Tabla1567252839" ref="BI67:BN79" totalsRowShown="0" headerRowDxfId="23" tableBorderDxfId="22">
  <autoFilter ref="BI67:BN79" xr:uid="{93DECE60-9878-4DAE-8CDF-83EDBC0058AF}"/>
  <tableColumns count="6">
    <tableColumn id="1" xr3:uid="{24F853E1-F153-46D9-9902-D72411E03805}" name="N." dataDxfId="21"/>
    <tableColumn id="2" xr3:uid="{40252FE1-B253-4456-BCEC-CCDC3D804675}" name="CAUSAS DE MORBILIDAD CIRUGÍA GENERAL" dataDxfId="20"/>
    <tableColumn id="3" xr3:uid="{A8B785DB-1DAE-45B1-8F2F-200C5E71B0C9}" name="H" dataDxfId="19"/>
    <tableColumn id="5" xr3:uid="{117166B3-259F-4C0C-8EC9-658F80DC37C2}" name="M" dataDxfId="18"/>
    <tableColumn id="6" xr3:uid="{A4AC7E46-EE76-42E2-90A4-B27E7C756D29}" name="TOTAL" dataDxfId="17">
      <calculatedColumnFormula>+Tabla1567252839[[#This Row],[H]]+Tabla1567252839[[#This Row],[M]]</calculatedColumnFormula>
    </tableColumn>
    <tableColumn id="4" xr3:uid="{730D7E28-4FC6-4355-B362-3E89D01CD5A4}" name="FRECUENCIA" dataDxfId="16" dataCellStyle="Porcentaje"/>
  </tableColumns>
  <tableStyleInfo name="TableStyleLight20" showFirstColumn="0" showLastColumn="0" showRowStripes="1" showColumnStripes="0"/>
</table>
</file>

<file path=xl/tables/table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BC1AAA32-C1E4-4BAC-9515-2A47D08862CB}" name="Tabla156791011262940" displayName="Tabla156791011262940" ref="BI157:BN169" totalsRowShown="0" headerRowDxfId="15" tableBorderDxfId="14">
  <autoFilter ref="BI157:BN169" xr:uid="{BC1AAA32-C1E4-4BAC-9515-2A47D08862CB}"/>
  <tableColumns count="6">
    <tableColumn id="1" xr3:uid="{6B32A0CA-5F53-4583-BE7E-3E859BF30D7F}" name="N." dataDxfId="13"/>
    <tableColumn id="2" xr3:uid="{F6304160-51FD-47EA-9202-73B395D89048}" name="CAUSAS DE MORBILIDAD GINECOLOGIA" dataDxfId="12"/>
    <tableColumn id="3" xr3:uid="{0B6B67FA-CE20-40D5-905A-91159376698C}" name="H" dataDxfId="11"/>
    <tableColumn id="5" xr3:uid="{68D53E81-D7BF-458E-925A-2B38D6760FCC}" name="M" dataDxfId="10"/>
    <tableColumn id="6" xr3:uid="{BA00AEE4-0762-43C5-AC5C-BD95329037AF}" name="TOTAL" dataDxfId="9">
      <calculatedColumnFormula>+Tabla156791011262940[[#This Row],[H]]+Tabla156791011262940[[#This Row],[M]]</calculatedColumnFormula>
    </tableColumn>
    <tableColumn id="4" xr3:uid="{0C4EAC5F-6571-45E9-8060-9F863C844B5E}" name="FRECUENCIA" dataDxfId="8" dataCellStyle="Porcentaje"/>
  </tableColumns>
  <tableStyleInfo name="TableStyleLight20" showFirstColumn="0" showLastColumn="0" showRowStripes="1" showColumnStripes="0"/>
</table>
</file>

<file path=xl/tables/table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" xr:uid="{6EFC2C61-62EA-4DA4-BF0F-B1281F298664}" name="Tabla1567941" displayName="Tabla1567941" ref="BI103:BN115" totalsRowShown="0" headerRowDxfId="7" tableBorderDxfId="6">
  <autoFilter ref="BI103:BN115" xr:uid="{6EFC2C61-62EA-4DA4-BF0F-B1281F298664}"/>
  <tableColumns count="6">
    <tableColumn id="1" xr3:uid="{7B46B67F-98D8-40B9-9A7C-6F6A7FB62502}" name="N." dataDxfId="5"/>
    <tableColumn id="2" xr3:uid="{9B774207-46AD-4063-82FA-7199A666B6AF}" name="CAUSAS DE MORBILIDAD CIRUGÍA PEDIÁTRICA" dataDxfId="4"/>
    <tableColumn id="3" xr3:uid="{17E8914A-79AD-4A67-9170-40A475B86089}" name="H" dataDxfId="3"/>
    <tableColumn id="5" xr3:uid="{A2B28351-B796-451F-905D-24626EA9AE0B}" name="M" dataDxfId="2"/>
    <tableColumn id="6" xr3:uid="{6C5080B9-C72B-47F6-ADA6-29A1B978B83E}" name="TOTAL" dataDxfId="1">
      <calculatedColumnFormula>+Tabla1567941[[#This Row],[H]]+Tabla1567941[[#This Row],[M]]</calculatedColumnFormula>
    </tableColumn>
    <tableColumn id="4" xr3:uid="{F91AA9C2-FF45-4E9B-B6A1-BCB45046008D}" name="FRECUENCIA" dataDxfId="0" dataCellStyle="Porcentaje"/>
  </tableColumns>
  <tableStyleInfo name="TableStyleLight20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F880DBC1-38B9-47B1-B8F4-AEE9ED967DEA}" name="Tabla1332" displayName="Tabla1332" ref="C32:H44" totalsRowShown="0" headerRowDxfId="360" tableBorderDxfId="359">
  <autoFilter ref="C32:H44" xr:uid="{AFEE4080-B2B4-48DC-A98A-340409E6DAA9}"/>
  <tableColumns count="6">
    <tableColumn id="1" xr3:uid="{C0F59C7A-FAE6-4FCF-86BC-2F0847FB10CB}" name="N." dataDxfId="358"/>
    <tableColumn id="2" xr3:uid="{65A04071-4A65-4E36-A97A-AF69185B8D29}" name="CAUSAS DE MORBILIDAD" dataDxfId="357"/>
    <tableColumn id="3" xr3:uid="{03B25053-DE0D-4C30-87BF-DFA630E918C6}" name="H" dataDxfId="356"/>
    <tableColumn id="5" xr3:uid="{617E975D-95E0-4694-9B5F-B8E7C4322B54}" name="M" dataDxfId="355"/>
    <tableColumn id="6" xr3:uid="{C248CD88-66C9-4736-9229-A1516104734F}" name="TOTAL" dataDxfId="354">
      <calculatedColumnFormula>+Tabla1332[[#This Row],[H]]+Tabla1332[[#This Row],[M]]</calculatedColumnFormula>
    </tableColumn>
    <tableColumn id="4" xr3:uid="{C4884528-CE85-4D98-8D26-CFD5D0DDFD30}" name="FRECUENCIA" dataDxfId="353" dataCellStyle="Porcentaje"/>
  </tableColumns>
  <tableStyleInfo name="TableStyleLight20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2D606DA4-DFAB-4CD7-9CFF-9EF9C724E674}" name="Tabla13433" displayName="Tabla13433" ref="C51:H63" totalsRowShown="0" headerRowDxfId="352" tableBorderDxfId="351">
  <autoFilter ref="C51:H63" xr:uid="{CF36E23A-A52F-4F2C-8857-E7925B06240E}"/>
  <tableColumns count="6">
    <tableColumn id="1" xr3:uid="{02EF502A-4C43-44AB-9CF0-8F4E37964E8D}" name="N." dataDxfId="350"/>
    <tableColumn id="2" xr3:uid="{FE688AC2-AE9D-47F9-A09B-55098CF35C6F}" name="CAUSAS DE MORBILIDAD" dataDxfId="349"/>
    <tableColumn id="3" xr3:uid="{EDB007AF-7932-4750-906F-87D3A075093F}" name="H" dataDxfId="348"/>
    <tableColumn id="5" xr3:uid="{B3E4A6EB-9EE9-4B9B-9DB2-4D2201760CF1}" name="M" dataDxfId="347"/>
    <tableColumn id="6" xr3:uid="{D32FC314-6CFE-41CC-806C-CAD9FFF07C75}" name="TOTAL" dataDxfId="346">
      <calculatedColumnFormula>+[2]!Tabla13[[#This Row],[H]]+[2]!Tabla13[[#This Row],[M]]</calculatedColumnFormula>
    </tableColumn>
    <tableColumn id="4" xr3:uid="{0FB1EF6E-3CCC-439F-A2A8-2D52BC24BD8B}" name="FRECUENCIA" dataDxfId="345" dataCellStyle="Porcentaje"/>
  </tableColumns>
  <tableStyleInfo name="TableStyleLight20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86926693-FED5-46CF-BAAC-B395A6E9608D}" name="Tabla128" displayName="Tabla128" ref="C13:H25" totalsRowShown="0" headerRowDxfId="344" tableBorderDxfId="343">
  <autoFilter ref="C13:H25" xr:uid="{6127A921-16EA-4021-959D-56F90423E663}"/>
  <tableColumns count="6">
    <tableColumn id="1" xr3:uid="{03F62AD2-2D39-4DD4-884E-6600D594DC0E}" name="N." dataDxfId="342"/>
    <tableColumn id="2" xr3:uid="{86015B97-530E-441F-9409-2CCA548A8045}" name="CAUSAS DE MORBILIDAD" dataDxfId="341"/>
    <tableColumn id="3" xr3:uid="{67F8F707-7C8B-418B-B63F-0F95E25B840F}" name="H" dataDxfId="340"/>
    <tableColumn id="5" xr3:uid="{E5121874-59DD-465B-B11A-6AEBB230658B}" name="M" dataDxfId="339"/>
    <tableColumn id="6" xr3:uid="{4D68F958-9BC9-4232-B934-C23C79222C72}" name="TOTAL" dataDxfId="338">
      <calculatedColumnFormula>Tabla128[[#This Row],[H]]+Tabla128[[#This Row],[M]]</calculatedColumnFormula>
    </tableColumn>
    <tableColumn id="4" xr3:uid="{36FE10BA-7D12-4BAE-B090-F189B4095F3B}" name="FRECUENCIA" dataDxfId="337" dataCellStyle="Porcentaje"/>
  </tableColumns>
  <tableStyleInfo name="TableStyleLight16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94AF5382-7926-48CB-9A29-ADDDDF03E185}" name="Tabla1329" displayName="Tabla1329" ref="C32:H44" totalsRowShown="0" headerRowDxfId="336" tableBorderDxfId="335">
  <autoFilter ref="C32:H44" xr:uid="{AFEE4080-B2B4-48DC-A98A-340409E6DAA9}"/>
  <tableColumns count="6">
    <tableColumn id="1" xr3:uid="{B79BB387-5655-48D0-8046-9A73751E0F2A}" name="N." dataDxfId="334"/>
    <tableColumn id="2" xr3:uid="{ED722057-B58A-4F40-A251-F5FF766B052B}" name="CAUSAS DE MORBILIDAD" dataDxfId="333"/>
    <tableColumn id="3" xr3:uid="{3012C1B9-13FA-42D8-91CE-EF67E6525CB5}" name="H" dataDxfId="332"/>
    <tableColumn id="5" xr3:uid="{87C7D003-ACDF-4A11-AE06-A64A819C69FE}" name="M" dataDxfId="331"/>
    <tableColumn id="6" xr3:uid="{9D347A9D-3041-4C4D-B509-33F6322F0880}" name="TOTAL" dataDxfId="330">
      <calculatedColumnFormula>+Tabla1329[[#This Row],[H]]+Tabla1329[[#This Row],[M]]</calculatedColumnFormula>
    </tableColumn>
    <tableColumn id="4" xr3:uid="{A2F0BF47-0876-4F60-A432-164098CF540B}" name="FRECUENCIA" dataDxfId="329" dataCellStyle="Porcentaje"/>
  </tableColumns>
  <tableStyleInfo name="TableStyleLight20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5DA64A77-3C09-4951-94F9-C1337EC8405C}" name="Tabla13430" displayName="Tabla13430" ref="C51:H63" totalsRowShown="0" headerRowDxfId="328" tableBorderDxfId="327">
  <autoFilter ref="C51:H63" xr:uid="{CF36E23A-A52F-4F2C-8857-E7925B06240E}"/>
  <tableColumns count="6">
    <tableColumn id="1" xr3:uid="{A00BE4A1-CB0A-4557-AE9D-646AD2DCF791}" name="N." dataDxfId="326"/>
    <tableColumn id="2" xr3:uid="{804A4FD3-BB7C-4FE4-8B5E-9BE251A37D8F}" name="CAUSAS DE MORBILIDAD" dataDxfId="325"/>
    <tableColumn id="3" xr3:uid="{03155627-F2DE-4169-BAEC-7DF2902EEF04}" name="H" dataDxfId="324"/>
    <tableColumn id="5" xr3:uid="{BF736E10-2693-4709-BA53-DF86483D73C7}" name="M" dataDxfId="323"/>
    <tableColumn id="6" xr3:uid="{7C277C1A-32D7-485F-876D-DBA421FADA58}" name="TOTAL" dataDxfId="322">
      <calculatedColumnFormula>+[2]!Tabla13[[#This Row],[H]]+[2]!Tabla13[[#This Row],[M]]</calculatedColumnFormula>
    </tableColumn>
    <tableColumn id="4" xr3:uid="{F4D17492-86F1-40E5-8734-26ABA93DF3CE}" name="FRECUENCIA" dataDxfId="321" dataCellStyle="Porcentaje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drawing" Target="../drawings/drawing2.xml"/><Relationship Id="rId4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drawing" Target="../drawings/drawing3.xml"/><Relationship Id="rId4" Type="http://schemas.openxmlformats.org/officeDocument/2006/relationships/table" Target="../tables/table6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table" Target="../tables/table7.xml"/><Relationship Id="rId1" Type="http://schemas.openxmlformats.org/officeDocument/2006/relationships/drawing" Target="../drawings/drawing4.xml"/><Relationship Id="rId4" Type="http://schemas.openxmlformats.org/officeDocument/2006/relationships/table" Target="../tables/table9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7" Type="http://schemas.openxmlformats.org/officeDocument/2006/relationships/table" Target="../tables/table15.xml"/><Relationship Id="rId2" Type="http://schemas.openxmlformats.org/officeDocument/2006/relationships/table" Target="../tables/table10.xml"/><Relationship Id="rId1" Type="http://schemas.openxmlformats.org/officeDocument/2006/relationships/drawing" Target="../drawings/drawing5.xml"/><Relationship Id="rId6" Type="http://schemas.openxmlformats.org/officeDocument/2006/relationships/table" Target="../tables/table14.xml"/><Relationship Id="rId5" Type="http://schemas.openxmlformats.org/officeDocument/2006/relationships/table" Target="../tables/table13.xml"/><Relationship Id="rId4" Type="http://schemas.openxmlformats.org/officeDocument/2006/relationships/table" Target="../tables/table12.xm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table" Target="../tables/table26.xml"/><Relationship Id="rId18" Type="http://schemas.openxmlformats.org/officeDocument/2006/relationships/table" Target="../tables/table31.xml"/><Relationship Id="rId26" Type="http://schemas.openxmlformats.org/officeDocument/2006/relationships/table" Target="../tables/table39.xml"/><Relationship Id="rId3" Type="http://schemas.openxmlformats.org/officeDocument/2006/relationships/table" Target="../tables/table16.xml"/><Relationship Id="rId21" Type="http://schemas.openxmlformats.org/officeDocument/2006/relationships/table" Target="../tables/table34.xml"/><Relationship Id="rId34" Type="http://schemas.openxmlformats.org/officeDocument/2006/relationships/table" Target="../tables/table47.xml"/><Relationship Id="rId7" Type="http://schemas.openxmlformats.org/officeDocument/2006/relationships/table" Target="../tables/table20.xml"/><Relationship Id="rId12" Type="http://schemas.openxmlformats.org/officeDocument/2006/relationships/table" Target="../tables/table25.xml"/><Relationship Id="rId17" Type="http://schemas.openxmlformats.org/officeDocument/2006/relationships/table" Target="../tables/table30.xml"/><Relationship Id="rId25" Type="http://schemas.openxmlformats.org/officeDocument/2006/relationships/table" Target="../tables/table38.xml"/><Relationship Id="rId33" Type="http://schemas.openxmlformats.org/officeDocument/2006/relationships/table" Target="../tables/table46.xml"/><Relationship Id="rId2" Type="http://schemas.openxmlformats.org/officeDocument/2006/relationships/drawing" Target="../drawings/drawing6.xml"/><Relationship Id="rId16" Type="http://schemas.openxmlformats.org/officeDocument/2006/relationships/table" Target="../tables/table29.xml"/><Relationship Id="rId20" Type="http://schemas.openxmlformats.org/officeDocument/2006/relationships/table" Target="../tables/table33.xml"/><Relationship Id="rId29" Type="http://schemas.openxmlformats.org/officeDocument/2006/relationships/table" Target="../tables/table4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19.xml"/><Relationship Id="rId11" Type="http://schemas.openxmlformats.org/officeDocument/2006/relationships/table" Target="../tables/table24.xml"/><Relationship Id="rId24" Type="http://schemas.openxmlformats.org/officeDocument/2006/relationships/table" Target="../tables/table37.xml"/><Relationship Id="rId32" Type="http://schemas.openxmlformats.org/officeDocument/2006/relationships/table" Target="../tables/table45.xml"/><Relationship Id="rId5" Type="http://schemas.openxmlformats.org/officeDocument/2006/relationships/table" Target="../tables/table18.xml"/><Relationship Id="rId15" Type="http://schemas.openxmlformats.org/officeDocument/2006/relationships/table" Target="../tables/table28.xml"/><Relationship Id="rId23" Type="http://schemas.openxmlformats.org/officeDocument/2006/relationships/table" Target="../tables/table36.xml"/><Relationship Id="rId28" Type="http://schemas.openxmlformats.org/officeDocument/2006/relationships/table" Target="../tables/table41.xml"/><Relationship Id="rId36" Type="http://schemas.openxmlformats.org/officeDocument/2006/relationships/table" Target="../tables/table49.xml"/><Relationship Id="rId10" Type="http://schemas.openxmlformats.org/officeDocument/2006/relationships/table" Target="../tables/table23.xml"/><Relationship Id="rId19" Type="http://schemas.openxmlformats.org/officeDocument/2006/relationships/table" Target="../tables/table32.xml"/><Relationship Id="rId31" Type="http://schemas.openxmlformats.org/officeDocument/2006/relationships/table" Target="../tables/table44.xml"/><Relationship Id="rId4" Type="http://schemas.openxmlformats.org/officeDocument/2006/relationships/table" Target="../tables/table17.xml"/><Relationship Id="rId9" Type="http://schemas.openxmlformats.org/officeDocument/2006/relationships/table" Target="../tables/table22.xml"/><Relationship Id="rId14" Type="http://schemas.openxmlformats.org/officeDocument/2006/relationships/table" Target="../tables/table27.xml"/><Relationship Id="rId22" Type="http://schemas.openxmlformats.org/officeDocument/2006/relationships/table" Target="../tables/table35.xml"/><Relationship Id="rId27" Type="http://schemas.openxmlformats.org/officeDocument/2006/relationships/table" Target="../tables/table40.xml"/><Relationship Id="rId30" Type="http://schemas.openxmlformats.org/officeDocument/2006/relationships/table" Target="../tables/table43.xml"/><Relationship Id="rId35" Type="http://schemas.openxmlformats.org/officeDocument/2006/relationships/table" Target="../tables/table48.xml"/><Relationship Id="rId8" Type="http://schemas.openxmlformats.org/officeDocument/2006/relationships/table" Target="../tables/table2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3ACB1-9F0D-4A17-A1FD-BBC0571A18EA}">
  <dimension ref="B1:AC67"/>
  <sheetViews>
    <sheetView showGridLines="0" tabSelected="1" zoomScale="80" zoomScaleNormal="80" workbookViewId="0">
      <selection activeCell="I9" sqref="I9"/>
    </sheetView>
  </sheetViews>
  <sheetFormatPr baseColWidth="10" defaultRowHeight="14.25" x14ac:dyDescent="0.2"/>
  <cols>
    <col min="1" max="1" width="3.140625" style="1" customWidth="1"/>
    <col min="2" max="2" width="16.140625" style="1" customWidth="1"/>
    <col min="3" max="3" width="21.42578125" style="1" customWidth="1"/>
    <col min="4" max="4" width="8.42578125" style="1" customWidth="1"/>
    <col min="5" max="5" width="8.140625" style="1" customWidth="1"/>
    <col min="6" max="6" width="11" style="1" customWidth="1"/>
    <col min="7" max="8" width="9.42578125" style="1" customWidth="1"/>
    <col min="9" max="9" width="11.42578125" style="1"/>
    <col min="10" max="10" width="9.140625" style="1" customWidth="1"/>
    <col min="11" max="12" width="4.5703125" style="18" customWidth="1"/>
    <col min="13" max="13" width="29.7109375" style="18" customWidth="1"/>
    <col min="14" max="14" width="14.42578125" style="18" customWidth="1"/>
    <col min="15" max="15" width="14.85546875" style="18" customWidth="1"/>
    <col min="16" max="16" width="13.7109375" style="18" customWidth="1"/>
    <col min="17" max="17" width="9.5703125" style="18" bestFit="1" customWidth="1"/>
    <col min="18" max="18" width="12.42578125" style="18" customWidth="1"/>
    <col min="19" max="20" width="11.85546875" style="18" customWidth="1"/>
    <col min="21" max="21" width="4.5703125" style="18" customWidth="1"/>
    <col min="22" max="22" width="5" style="18" customWidth="1"/>
    <col min="23" max="23" width="11.42578125" style="1"/>
    <col min="24" max="24" width="13.28515625" style="1" customWidth="1"/>
    <col min="25" max="25" width="19.140625" style="1" customWidth="1"/>
    <col min="26" max="26" width="18" style="1" customWidth="1"/>
    <col min="27" max="27" width="20.85546875" style="1" customWidth="1"/>
    <col min="28" max="28" width="17.28515625" style="1" customWidth="1"/>
    <col min="29" max="16384" width="11.42578125" style="1"/>
  </cols>
  <sheetData>
    <row r="1" spans="2:29" ht="15" thickBot="1" x14ac:dyDescent="0.25"/>
    <row r="2" spans="2:29" ht="15.75" thickTop="1" thickBot="1" x14ac:dyDescent="0.25">
      <c r="B2" s="2"/>
      <c r="C2" s="3"/>
      <c r="D2" s="3"/>
      <c r="E2" s="3"/>
      <c r="F2" s="3"/>
      <c r="G2" s="3"/>
      <c r="H2" s="3"/>
      <c r="I2" s="4"/>
      <c r="K2" s="5"/>
      <c r="L2" s="6"/>
      <c r="M2" s="6"/>
      <c r="N2" s="6"/>
      <c r="O2" s="6"/>
      <c r="P2" s="6"/>
      <c r="Q2" s="6"/>
      <c r="R2" s="6"/>
      <c r="S2" s="6"/>
      <c r="T2" s="6"/>
      <c r="U2" s="6"/>
      <c r="V2" s="7"/>
      <c r="X2" s="2"/>
      <c r="Y2" s="3"/>
      <c r="Z2" s="3"/>
      <c r="AA2" s="3"/>
      <c r="AB2" s="3"/>
      <c r="AC2" s="4"/>
    </row>
    <row r="3" spans="2:29" ht="23.25" x14ac:dyDescent="0.2">
      <c r="B3" s="8"/>
      <c r="C3" s="94" t="s">
        <v>143</v>
      </c>
      <c r="D3" s="94"/>
      <c r="E3" s="94"/>
      <c r="F3" s="94"/>
      <c r="G3" s="94"/>
      <c r="H3" s="94"/>
      <c r="I3" s="10"/>
      <c r="K3" s="11"/>
      <c r="L3" s="253" t="s">
        <v>0</v>
      </c>
      <c r="M3" s="254"/>
      <c r="N3" s="254"/>
      <c r="O3" s="254"/>
      <c r="P3" s="254"/>
      <c r="Q3" s="254"/>
      <c r="R3" s="12"/>
      <c r="S3" s="12"/>
      <c r="T3" s="12"/>
      <c r="U3" s="13"/>
      <c r="V3" s="14"/>
      <c r="X3" s="8"/>
      <c r="Y3" s="94" t="s">
        <v>136</v>
      </c>
      <c r="Z3" s="94"/>
      <c r="AA3" s="94"/>
      <c r="AB3" s="94"/>
      <c r="AC3" s="10"/>
    </row>
    <row r="4" spans="2:29" ht="15.75" thickBot="1" x14ac:dyDescent="0.25">
      <c r="B4" s="8"/>
      <c r="C4" s="9"/>
      <c r="D4" s="9"/>
      <c r="E4" s="9"/>
      <c r="F4" s="9"/>
      <c r="G4" s="9"/>
      <c r="H4" s="9"/>
      <c r="I4" s="10"/>
      <c r="K4" s="11"/>
      <c r="L4" s="255"/>
      <c r="M4" s="256"/>
      <c r="N4" s="256"/>
      <c r="O4" s="256"/>
      <c r="P4" s="256"/>
      <c r="Q4" s="256"/>
      <c r="R4" s="257" t="s">
        <v>1</v>
      </c>
      <c r="S4" s="257"/>
      <c r="T4" s="15" t="s">
        <v>38</v>
      </c>
      <c r="U4" s="16"/>
      <c r="V4" s="14"/>
      <c r="X4" s="8"/>
      <c r="Y4" s="9"/>
      <c r="Z4" s="9"/>
      <c r="AA4" s="9"/>
      <c r="AB4" s="9"/>
      <c r="AC4" s="10"/>
    </row>
    <row r="5" spans="2:29" ht="16.5" thickTop="1" thickBot="1" x14ac:dyDescent="0.25">
      <c r="B5" s="8"/>
      <c r="C5" s="58" t="s">
        <v>54</v>
      </c>
      <c r="D5" s="59" t="s">
        <v>55</v>
      </c>
      <c r="E5" s="59" t="s">
        <v>56</v>
      </c>
      <c r="F5" s="59" t="s">
        <v>57</v>
      </c>
      <c r="G5" s="60" t="s">
        <v>58</v>
      </c>
      <c r="H5" s="61" t="s">
        <v>59</v>
      </c>
      <c r="I5" s="10"/>
      <c r="K5" s="11"/>
      <c r="L5" s="258" t="s">
        <v>2</v>
      </c>
      <c r="M5" s="259"/>
      <c r="N5" s="259"/>
      <c r="O5" s="259"/>
      <c r="P5" s="259"/>
      <c r="Q5" s="259"/>
      <c r="R5" s="257" t="s">
        <v>3</v>
      </c>
      <c r="S5" s="257"/>
      <c r="T5" s="17">
        <v>45694</v>
      </c>
      <c r="U5" s="16"/>
      <c r="V5" s="14"/>
      <c r="X5" s="8"/>
      <c r="Y5" s="9"/>
      <c r="Z5" s="9"/>
      <c r="AA5" s="9"/>
      <c r="AB5" s="9"/>
      <c r="AC5" s="10"/>
    </row>
    <row r="6" spans="2:29" ht="15" customHeight="1" thickTop="1" x14ac:dyDescent="0.2">
      <c r="B6" s="8"/>
      <c r="C6" s="62" t="s">
        <v>39</v>
      </c>
      <c r="D6" s="63">
        <v>790</v>
      </c>
      <c r="E6" s="63">
        <v>737</v>
      </c>
      <c r="F6" s="64">
        <v>1527</v>
      </c>
      <c r="G6" s="65">
        <f>+D6/$D$18</f>
        <v>6.0380473413483952E-3</v>
      </c>
      <c r="H6" s="66">
        <f>+E6/$E$18</f>
        <v>5.1273488753922035E-3</v>
      </c>
      <c r="I6" s="10"/>
      <c r="K6" s="11"/>
      <c r="L6" s="258"/>
      <c r="M6" s="259"/>
      <c r="N6" s="259"/>
      <c r="O6" s="259"/>
      <c r="P6" s="259"/>
      <c r="Q6" s="259"/>
      <c r="U6" s="16"/>
      <c r="V6" s="14"/>
      <c r="X6" s="8"/>
      <c r="Y6" s="262" t="s">
        <v>54</v>
      </c>
      <c r="Z6" s="263"/>
      <c r="AA6" s="260" t="s">
        <v>134</v>
      </c>
      <c r="AB6" s="234" t="s">
        <v>135</v>
      </c>
      <c r="AC6" s="10"/>
    </row>
    <row r="7" spans="2:29" ht="15" customHeight="1" thickBot="1" x14ac:dyDescent="0.25">
      <c r="B7" s="8"/>
      <c r="C7" s="67" t="s">
        <v>40</v>
      </c>
      <c r="D7" s="68">
        <v>4558</v>
      </c>
      <c r="E7" s="68">
        <v>4459</v>
      </c>
      <c r="F7" s="68">
        <v>9017</v>
      </c>
      <c r="G7" s="69">
        <f t="shared" ref="G7:G17" si="0">+D7/$D$18</f>
        <v>3.4837240230210106E-2</v>
      </c>
      <c r="H7" s="70">
        <f t="shared" ref="H7:H17" si="1">+E7/$E$18</f>
        <v>3.1021504254238587E-2</v>
      </c>
      <c r="I7" s="10"/>
      <c r="K7" s="11"/>
      <c r="L7" s="236" t="s">
        <v>4</v>
      </c>
      <c r="M7" s="237"/>
      <c r="N7" s="237"/>
      <c r="O7" s="237"/>
      <c r="P7" s="237"/>
      <c r="Q7" s="237"/>
      <c r="R7" s="237"/>
      <c r="S7" s="237"/>
      <c r="T7" s="237"/>
      <c r="U7" s="238"/>
      <c r="V7" s="14"/>
      <c r="X7" s="8"/>
      <c r="Y7" s="264"/>
      <c r="Z7" s="265"/>
      <c r="AA7" s="261"/>
      <c r="AB7" s="235"/>
      <c r="AC7" s="10"/>
    </row>
    <row r="8" spans="2:29" ht="15" customHeight="1" thickTop="1" thickBot="1" x14ac:dyDescent="0.25">
      <c r="B8" s="8"/>
      <c r="C8" s="71" t="s">
        <v>41</v>
      </c>
      <c r="D8" s="72">
        <v>19724</v>
      </c>
      <c r="E8" s="72">
        <v>18898</v>
      </c>
      <c r="F8" s="72">
        <v>38622</v>
      </c>
      <c r="G8" s="73">
        <f t="shared" si="0"/>
        <v>0.15075246298829842</v>
      </c>
      <c r="H8" s="74">
        <f t="shared" si="1"/>
        <v>0.13147440847647471</v>
      </c>
      <c r="I8" s="10"/>
      <c r="K8" s="11"/>
      <c r="L8" s="239"/>
      <c r="M8" s="240"/>
      <c r="N8" s="240"/>
      <c r="O8" s="240"/>
      <c r="P8" s="240"/>
      <c r="Q8" s="240"/>
      <c r="R8" s="240"/>
      <c r="S8" s="240"/>
      <c r="T8" s="240"/>
      <c r="U8" s="241"/>
      <c r="V8" s="14"/>
      <c r="X8" s="8"/>
      <c r="Y8" s="245" t="s">
        <v>137</v>
      </c>
      <c r="Z8" s="97" t="s">
        <v>113</v>
      </c>
      <c r="AA8" s="98">
        <v>480</v>
      </c>
      <c r="AB8" s="252">
        <v>4559</v>
      </c>
      <c r="AC8" s="10"/>
    </row>
    <row r="9" spans="2:29" ht="15" customHeight="1" thickBot="1" x14ac:dyDescent="0.25">
      <c r="B9" s="8"/>
      <c r="C9" s="71" t="s">
        <v>42</v>
      </c>
      <c r="D9" s="72">
        <v>9399</v>
      </c>
      <c r="E9" s="72">
        <v>9127</v>
      </c>
      <c r="F9" s="72">
        <v>18526</v>
      </c>
      <c r="G9" s="73">
        <f t="shared" si="0"/>
        <v>7.1837477166245028E-2</v>
      </c>
      <c r="H9" s="74">
        <f t="shared" si="1"/>
        <v>6.3497032816424215E-2</v>
      </c>
      <c r="I9" s="10"/>
      <c r="K9" s="11"/>
      <c r="V9" s="14"/>
      <c r="X9" s="8"/>
      <c r="Y9" s="246"/>
      <c r="Z9" s="99" t="s">
        <v>40</v>
      </c>
      <c r="AA9" s="100">
        <v>3083</v>
      </c>
      <c r="AB9" s="249"/>
      <c r="AC9" s="10"/>
    </row>
    <row r="10" spans="2:29" ht="15" customHeight="1" x14ac:dyDescent="0.2">
      <c r="B10" s="8"/>
      <c r="C10" s="71" t="s">
        <v>43</v>
      </c>
      <c r="D10" s="72">
        <v>48087</v>
      </c>
      <c r="E10" s="72">
        <v>53874</v>
      </c>
      <c r="F10" s="72">
        <v>101961</v>
      </c>
      <c r="G10" s="73">
        <f t="shared" si="0"/>
        <v>0.36753364873850669</v>
      </c>
      <c r="H10" s="74">
        <f t="shared" si="1"/>
        <v>0.37480433285329662</v>
      </c>
      <c r="I10" s="10"/>
      <c r="K10" s="11"/>
      <c r="L10" s="19"/>
      <c r="M10" s="20"/>
      <c r="N10" s="20"/>
      <c r="O10" s="20"/>
      <c r="P10" s="20"/>
      <c r="Q10" s="20"/>
      <c r="R10" s="20"/>
      <c r="S10" s="20"/>
      <c r="T10" s="20"/>
      <c r="U10" s="21"/>
      <c r="V10" s="14"/>
      <c r="X10" s="8"/>
      <c r="Y10" s="246"/>
      <c r="Z10" s="99" t="s">
        <v>114</v>
      </c>
      <c r="AA10" s="100">
        <v>996</v>
      </c>
      <c r="AB10" s="250"/>
      <c r="AC10" s="10"/>
    </row>
    <row r="11" spans="2:29" ht="15" customHeight="1" x14ac:dyDescent="0.2">
      <c r="B11" s="8"/>
      <c r="C11" s="71" t="s">
        <v>44</v>
      </c>
      <c r="D11" s="72">
        <v>8850</v>
      </c>
      <c r="E11" s="72">
        <v>10354</v>
      </c>
      <c r="F11" s="72">
        <v>19204</v>
      </c>
      <c r="G11" s="73">
        <f t="shared" si="0"/>
        <v>6.7641416418902908E-2</v>
      </c>
      <c r="H11" s="74">
        <f t="shared" si="1"/>
        <v>7.2033338203271208E-2</v>
      </c>
      <c r="I11" s="10"/>
      <c r="K11" s="11"/>
      <c r="L11" s="22"/>
      <c r="M11" s="23" t="s">
        <v>144</v>
      </c>
      <c r="U11" s="16"/>
      <c r="V11" s="14"/>
      <c r="X11" s="8"/>
      <c r="Y11" s="246" t="s">
        <v>138</v>
      </c>
      <c r="Z11" s="99" t="s">
        <v>115</v>
      </c>
      <c r="AA11" s="100">
        <v>4192</v>
      </c>
      <c r="AB11" s="248">
        <v>6526</v>
      </c>
      <c r="AC11" s="10"/>
    </row>
    <row r="12" spans="2:29" ht="15" customHeight="1" x14ac:dyDescent="0.2">
      <c r="B12" s="8"/>
      <c r="C12" s="71" t="s">
        <v>45</v>
      </c>
      <c r="D12" s="72">
        <v>7567</v>
      </c>
      <c r="E12" s="72">
        <v>8483</v>
      </c>
      <c r="F12" s="72">
        <v>16050</v>
      </c>
      <c r="G12" s="73">
        <f t="shared" si="0"/>
        <v>5.7835321812637099E-2</v>
      </c>
      <c r="H12" s="74">
        <f t="shared" si="1"/>
        <v>5.9016689972797916E-2</v>
      </c>
      <c r="I12" s="10"/>
      <c r="K12" s="11"/>
      <c r="L12" s="22"/>
      <c r="M12" s="18" t="s">
        <v>34</v>
      </c>
      <c r="U12" s="16"/>
      <c r="V12" s="14"/>
      <c r="X12" s="8"/>
      <c r="Y12" s="246"/>
      <c r="Z12" s="99" t="s">
        <v>116</v>
      </c>
      <c r="AA12" s="100">
        <v>2334</v>
      </c>
      <c r="AB12" s="250"/>
      <c r="AC12" s="10"/>
    </row>
    <row r="13" spans="2:29" ht="15" customHeight="1" x14ac:dyDescent="0.2">
      <c r="B13" s="8"/>
      <c r="C13" s="67" t="s">
        <v>46</v>
      </c>
      <c r="D13" s="68">
        <v>7745</v>
      </c>
      <c r="E13" s="68">
        <v>8515</v>
      </c>
      <c r="F13" s="68">
        <v>16260</v>
      </c>
      <c r="G13" s="69">
        <f t="shared" si="0"/>
        <v>5.9195793238915599E-2</v>
      </c>
      <c r="H13" s="70">
        <f t="shared" si="1"/>
        <v>5.9239315704158232E-2</v>
      </c>
      <c r="I13" s="10"/>
      <c r="K13" s="11"/>
      <c r="L13" s="22"/>
      <c r="M13" s="18" t="s">
        <v>33</v>
      </c>
      <c r="U13" s="16"/>
      <c r="V13" s="14"/>
      <c r="X13" s="8"/>
      <c r="Y13" s="246" t="s">
        <v>139</v>
      </c>
      <c r="Z13" s="99" t="s">
        <v>117</v>
      </c>
      <c r="AA13" s="100">
        <v>2830</v>
      </c>
      <c r="AB13" s="248">
        <v>8219</v>
      </c>
      <c r="AC13" s="10"/>
    </row>
    <row r="14" spans="2:29" ht="15" customHeight="1" x14ac:dyDescent="0.2">
      <c r="B14" s="8"/>
      <c r="C14" s="67" t="s">
        <v>47</v>
      </c>
      <c r="D14" s="68">
        <v>7665</v>
      </c>
      <c r="E14" s="68">
        <v>8919</v>
      </c>
      <c r="F14" s="68">
        <v>16584</v>
      </c>
      <c r="G14" s="69">
        <f t="shared" si="0"/>
        <v>5.8584345406880317E-2</v>
      </c>
      <c r="H14" s="70">
        <f t="shared" si="1"/>
        <v>6.2049965562582181E-2</v>
      </c>
      <c r="I14" s="10"/>
      <c r="K14" s="11"/>
      <c r="L14" s="22"/>
      <c r="U14" s="16"/>
      <c r="V14" s="14"/>
      <c r="X14" s="8"/>
      <c r="Y14" s="246"/>
      <c r="Z14" s="99" t="s">
        <v>118</v>
      </c>
      <c r="AA14" s="100">
        <v>2723</v>
      </c>
      <c r="AB14" s="249"/>
      <c r="AC14" s="10"/>
    </row>
    <row r="15" spans="2:29" ht="15" customHeight="1" thickBot="1" x14ac:dyDescent="0.25">
      <c r="B15" s="8"/>
      <c r="C15" s="67" t="s">
        <v>48</v>
      </c>
      <c r="D15" s="68">
        <v>6315</v>
      </c>
      <c r="E15" s="68">
        <v>7528</v>
      </c>
      <c r="F15" s="68">
        <v>13843</v>
      </c>
      <c r="G15" s="69">
        <f t="shared" si="0"/>
        <v>4.8266163241284958E-2</v>
      </c>
      <c r="H15" s="70">
        <f t="shared" si="1"/>
        <v>5.2372703302513583E-2</v>
      </c>
      <c r="I15" s="10"/>
      <c r="K15" s="11"/>
      <c r="L15" s="24"/>
      <c r="M15" s="25"/>
      <c r="U15" s="26"/>
      <c r="V15" s="14"/>
      <c r="X15" s="8"/>
      <c r="Y15" s="246"/>
      <c r="Z15" s="99" t="s">
        <v>119</v>
      </c>
      <c r="AA15" s="100">
        <v>2666</v>
      </c>
      <c r="AB15" s="250"/>
      <c r="AC15" s="10"/>
    </row>
    <row r="16" spans="2:29" ht="15" customHeight="1" thickTop="1" thickBot="1" x14ac:dyDescent="0.25">
      <c r="B16" s="8"/>
      <c r="C16" s="67" t="s">
        <v>49</v>
      </c>
      <c r="D16" s="68">
        <v>4527</v>
      </c>
      <c r="E16" s="68">
        <v>5346</v>
      </c>
      <c r="F16" s="68">
        <v>9873</v>
      </c>
      <c r="G16" s="69">
        <f t="shared" si="0"/>
        <v>3.4600304195296437E-2</v>
      </c>
      <c r="H16" s="70">
        <f t="shared" si="1"/>
        <v>3.7192411245382258E-2</v>
      </c>
      <c r="I16" s="10"/>
      <c r="K16" s="11"/>
      <c r="L16" s="22"/>
      <c r="M16" s="103" t="s">
        <v>54</v>
      </c>
      <c r="N16" s="103" t="s">
        <v>60</v>
      </c>
      <c r="U16" s="16"/>
      <c r="V16" s="14"/>
      <c r="X16" s="8"/>
      <c r="Y16" s="246" t="s">
        <v>140</v>
      </c>
      <c r="Z16" s="99" t="s">
        <v>120</v>
      </c>
      <c r="AA16" s="100">
        <v>3272</v>
      </c>
      <c r="AB16" s="248">
        <v>11496</v>
      </c>
      <c r="AC16" s="10"/>
    </row>
    <row r="17" spans="2:29" ht="15" customHeight="1" thickTop="1" thickBot="1" x14ac:dyDescent="0.25">
      <c r="B17" s="8"/>
      <c r="C17" s="75" t="s">
        <v>50</v>
      </c>
      <c r="D17" s="76">
        <v>5610</v>
      </c>
      <c r="E17" s="76">
        <v>7499</v>
      </c>
      <c r="F17" s="76">
        <v>13109</v>
      </c>
      <c r="G17" s="77">
        <f t="shared" si="0"/>
        <v>4.2877779221474045E-2</v>
      </c>
      <c r="H17" s="78">
        <f t="shared" si="1"/>
        <v>5.2170948733468302E-2</v>
      </c>
      <c r="I17" s="10"/>
      <c r="K17" s="11"/>
      <c r="L17" s="22"/>
      <c r="M17" s="104" t="s">
        <v>102</v>
      </c>
      <c r="N17" s="105">
        <v>1860</v>
      </c>
      <c r="O17" s="27"/>
      <c r="P17" s="28"/>
      <c r="Q17" s="28"/>
      <c r="U17" s="16"/>
      <c r="V17" s="14"/>
      <c r="X17" s="8"/>
      <c r="Y17" s="246"/>
      <c r="Z17" s="99" t="s">
        <v>121</v>
      </c>
      <c r="AA17" s="100">
        <v>3862</v>
      </c>
      <c r="AB17" s="249"/>
      <c r="AC17" s="10"/>
    </row>
    <row r="18" spans="2:29" ht="17.25" thickTop="1" thickBot="1" x14ac:dyDescent="0.25">
      <c r="B18" s="8"/>
      <c r="C18" s="58" t="s">
        <v>7</v>
      </c>
      <c r="D18" s="79">
        <v>130837</v>
      </c>
      <c r="E18" s="79">
        <v>143739</v>
      </c>
      <c r="F18" s="79">
        <v>274576</v>
      </c>
      <c r="G18" s="80">
        <f>SUM(G6:G17)</f>
        <v>0.99999999999999989</v>
      </c>
      <c r="H18" s="81">
        <f>SUM(H6:H17)</f>
        <v>0.99999999999999989</v>
      </c>
      <c r="I18" s="10"/>
      <c r="K18" s="11"/>
      <c r="L18" s="24"/>
      <c r="M18" s="104" t="s">
        <v>5</v>
      </c>
      <c r="N18" s="105">
        <v>8743</v>
      </c>
      <c r="O18" s="27"/>
      <c r="P18" s="28"/>
      <c r="Q18" s="28"/>
      <c r="U18" s="26"/>
      <c r="V18" s="14"/>
      <c r="X18" s="8"/>
      <c r="Y18" s="246"/>
      <c r="Z18" s="99" t="s">
        <v>122</v>
      </c>
      <c r="AA18" s="100">
        <v>4362</v>
      </c>
      <c r="AB18" s="250"/>
      <c r="AC18" s="10"/>
    </row>
    <row r="19" spans="2:29" ht="15.75" thickTop="1" x14ac:dyDescent="0.2">
      <c r="B19" s="8"/>
      <c r="C19" s="9"/>
      <c r="D19" s="9"/>
      <c r="E19" s="9"/>
      <c r="F19" s="9"/>
      <c r="G19" s="9"/>
      <c r="H19" s="9"/>
      <c r="I19" s="10"/>
      <c r="K19" s="11"/>
      <c r="L19" s="29"/>
      <c r="M19" s="104" t="s">
        <v>6</v>
      </c>
      <c r="N19" s="105">
        <v>25845</v>
      </c>
      <c r="O19" s="27"/>
      <c r="P19" s="28"/>
      <c r="Q19" s="28"/>
      <c r="U19" s="16"/>
      <c r="V19" s="14"/>
      <c r="X19" s="8"/>
      <c r="Y19" s="246" t="s">
        <v>141</v>
      </c>
      <c r="Z19" s="99" t="s">
        <v>123</v>
      </c>
      <c r="AA19" s="100">
        <v>6133</v>
      </c>
      <c r="AB19" s="248">
        <v>26975</v>
      </c>
      <c r="AC19" s="10"/>
    </row>
    <row r="20" spans="2:29" ht="15.75" x14ac:dyDescent="0.2">
      <c r="B20" s="8"/>
      <c r="C20" s="9"/>
      <c r="D20" s="9"/>
      <c r="E20" s="9"/>
      <c r="F20" s="9"/>
      <c r="G20" s="9"/>
      <c r="H20" s="9"/>
      <c r="I20" s="10"/>
      <c r="K20" s="11"/>
      <c r="L20" s="29"/>
      <c r="M20" s="104" t="s">
        <v>103</v>
      </c>
      <c r="N20" s="105">
        <v>5599</v>
      </c>
      <c r="O20" s="27"/>
      <c r="P20" s="28"/>
      <c r="Q20" s="28"/>
      <c r="R20" s="30"/>
      <c r="S20" s="30"/>
      <c r="T20" s="30"/>
      <c r="U20" s="16"/>
      <c r="V20" s="14"/>
      <c r="X20" s="8"/>
      <c r="Y20" s="246"/>
      <c r="Z20" s="99" t="s">
        <v>124</v>
      </c>
      <c r="AA20" s="100">
        <v>5046</v>
      </c>
      <c r="AB20" s="249"/>
      <c r="AC20" s="10"/>
    </row>
    <row r="21" spans="2:29" ht="15" customHeight="1" x14ac:dyDescent="0.2">
      <c r="B21" s="8"/>
      <c r="C21" s="82" t="s">
        <v>51</v>
      </c>
      <c r="D21" s="95">
        <f>D18</f>
        <v>130837</v>
      </c>
      <c r="E21" s="96">
        <f>D18/F18</f>
        <v>0.47650559407959908</v>
      </c>
      <c r="F21" s="9"/>
      <c r="G21" s="9"/>
      <c r="H21" s="9"/>
      <c r="I21" s="10"/>
      <c r="K21" s="11"/>
      <c r="L21" s="29"/>
      <c r="M21" s="104" t="s">
        <v>104</v>
      </c>
      <c r="N21" s="105">
        <v>5439</v>
      </c>
      <c r="O21" s="27"/>
      <c r="P21" s="28"/>
      <c r="Q21" s="28"/>
      <c r="U21" s="16"/>
      <c r="V21" s="14"/>
      <c r="X21" s="8"/>
      <c r="Y21" s="246"/>
      <c r="Z21" s="99" t="s">
        <v>125</v>
      </c>
      <c r="AA21" s="100">
        <v>4676</v>
      </c>
      <c r="AB21" s="249"/>
      <c r="AC21" s="10"/>
    </row>
    <row r="22" spans="2:29" ht="15" customHeight="1" x14ac:dyDescent="0.2">
      <c r="B22" s="8"/>
      <c r="C22" s="82" t="s">
        <v>52</v>
      </c>
      <c r="D22" s="95">
        <f>E18</f>
        <v>143739</v>
      </c>
      <c r="E22" s="96">
        <f>E18/F18</f>
        <v>0.52349440592040086</v>
      </c>
      <c r="F22" s="9"/>
      <c r="G22" s="9"/>
      <c r="H22" s="9"/>
      <c r="I22" s="10"/>
      <c r="K22" s="11"/>
      <c r="L22" s="24"/>
      <c r="M22" s="104" t="s">
        <v>105</v>
      </c>
      <c r="N22" s="105">
        <v>56946</v>
      </c>
      <c r="O22" s="27"/>
      <c r="P22" s="28"/>
      <c r="Q22" s="28"/>
      <c r="U22" s="26"/>
      <c r="V22" s="14"/>
      <c r="X22" s="8"/>
      <c r="Y22" s="246"/>
      <c r="Z22" s="99" t="s">
        <v>44</v>
      </c>
      <c r="AA22" s="100">
        <v>4049</v>
      </c>
      <c r="AB22" s="249"/>
      <c r="AC22" s="10"/>
    </row>
    <row r="23" spans="2:29" ht="15" customHeight="1" x14ac:dyDescent="0.2">
      <c r="B23" s="8"/>
      <c r="C23" s="83" t="s">
        <v>53</v>
      </c>
      <c r="D23" s="84">
        <f>D21+D22</f>
        <v>274576</v>
      </c>
      <c r="E23" s="85">
        <f>E21+E22</f>
        <v>1</v>
      </c>
      <c r="F23" s="9"/>
      <c r="G23" s="9"/>
      <c r="H23" s="9"/>
      <c r="I23" s="10"/>
      <c r="K23" s="11"/>
      <c r="L23" s="29"/>
      <c r="M23" s="104" t="s">
        <v>106</v>
      </c>
      <c r="N23" s="105">
        <v>48765</v>
      </c>
      <c r="O23" s="27"/>
      <c r="P23" s="28"/>
      <c r="Q23" s="28"/>
      <c r="U23" s="16"/>
      <c r="V23" s="14"/>
      <c r="X23" s="8"/>
      <c r="Y23" s="246"/>
      <c r="Z23" s="99" t="s">
        <v>45</v>
      </c>
      <c r="AA23" s="100">
        <v>3607</v>
      </c>
      <c r="AB23" s="249"/>
      <c r="AC23" s="10"/>
    </row>
    <row r="24" spans="2:29" ht="15" x14ac:dyDescent="0.2">
      <c r="B24" s="8"/>
      <c r="C24" s="9"/>
      <c r="D24" s="9"/>
      <c r="E24" s="9"/>
      <c r="F24" s="9"/>
      <c r="G24" s="9"/>
      <c r="H24" s="9"/>
      <c r="I24" s="10"/>
      <c r="K24" s="11"/>
      <c r="L24" s="29"/>
      <c r="M24" s="104" t="s">
        <v>107</v>
      </c>
      <c r="N24" s="105">
        <v>14244</v>
      </c>
      <c r="O24" s="27"/>
      <c r="P24" s="28"/>
      <c r="Q24" s="28"/>
      <c r="U24" s="16"/>
      <c r="V24" s="14"/>
      <c r="X24" s="8"/>
      <c r="Y24" s="246"/>
      <c r="Z24" s="99" t="s">
        <v>46</v>
      </c>
      <c r="AA24" s="100">
        <v>3464</v>
      </c>
      <c r="AB24" s="250"/>
      <c r="AC24" s="10"/>
    </row>
    <row r="25" spans="2:29" ht="15" x14ac:dyDescent="0.2">
      <c r="B25" s="8"/>
      <c r="C25" s="9"/>
      <c r="D25" s="9"/>
      <c r="E25" s="9"/>
      <c r="F25" s="9"/>
      <c r="G25" s="9"/>
      <c r="H25" s="9"/>
      <c r="I25" s="10"/>
      <c r="K25" s="11"/>
      <c r="L25" s="29"/>
      <c r="M25" s="104" t="s">
        <v>108</v>
      </c>
      <c r="N25" s="105">
        <v>12663</v>
      </c>
      <c r="O25" s="27"/>
      <c r="P25" s="28"/>
      <c r="Q25" s="28"/>
      <c r="U25" s="16"/>
      <c r="V25" s="14"/>
      <c r="X25" s="8"/>
      <c r="Y25" s="246" t="s">
        <v>142</v>
      </c>
      <c r="Z25" s="99" t="s">
        <v>126</v>
      </c>
      <c r="AA25" s="100">
        <v>2473</v>
      </c>
      <c r="AB25" s="248">
        <v>10425</v>
      </c>
      <c r="AC25" s="10"/>
    </row>
    <row r="26" spans="2:29" ht="15" x14ac:dyDescent="0.2">
      <c r="B26" s="8"/>
      <c r="C26" s="9"/>
      <c r="D26" s="9"/>
      <c r="E26" s="9"/>
      <c r="F26" s="9"/>
      <c r="G26" s="9"/>
      <c r="H26" s="9"/>
      <c r="I26" s="10"/>
      <c r="K26" s="11"/>
      <c r="L26" s="29"/>
      <c r="M26" s="104" t="s">
        <v>109</v>
      </c>
      <c r="N26" s="105">
        <v>12263</v>
      </c>
      <c r="O26" s="27"/>
      <c r="P26" s="28"/>
      <c r="Q26" s="28"/>
      <c r="U26" s="16"/>
      <c r="V26" s="14"/>
      <c r="X26" s="8"/>
      <c r="Y26" s="246"/>
      <c r="Z26" s="99" t="s">
        <v>127</v>
      </c>
      <c r="AA26" s="100">
        <v>1150</v>
      </c>
      <c r="AB26" s="249"/>
      <c r="AC26" s="10"/>
    </row>
    <row r="27" spans="2:29" x14ac:dyDescent="0.2">
      <c r="B27" s="31"/>
      <c r="C27" s="32"/>
      <c r="D27" s="32"/>
      <c r="E27" s="32"/>
      <c r="F27" s="32"/>
      <c r="G27" s="32"/>
      <c r="H27" s="32"/>
      <c r="I27" s="10"/>
      <c r="K27" s="11"/>
      <c r="L27" s="29"/>
      <c r="M27" s="104" t="s">
        <v>110</v>
      </c>
      <c r="N27" s="105">
        <v>11388</v>
      </c>
      <c r="O27" s="27"/>
      <c r="P27" s="28"/>
      <c r="Q27" s="28"/>
      <c r="U27" s="16"/>
      <c r="V27" s="14"/>
      <c r="X27" s="31"/>
      <c r="Y27" s="246"/>
      <c r="Z27" s="99" t="s">
        <v>128</v>
      </c>
      <c r="AA27" s="100">
        <v>1507</v>
      </c>
      <c r="AB27" s="249"/>
      <c r="AC27" s="10"/>
    </row>
    <row r="28" spans="2:29" ht="15.75" x14ac:dyDescent="0.2">
      <c r="B28" s="31"/>
      <c r="C28" s="32"/>
      <c r="D28" s="32"/>
      <c r="E28" s="32"/>
      <c r="F28" s="32"/>
      <c r="G28" s="32"/>
      <c r="H28" s="32"/>
      <c r="I28" s="10"/>
      <c r="K28" s="11"/>
      <c r="L28" s="24"/>
      <c r="M28" s="104" t="s">
        <v>111</v>
      </c>
      <c r="N28" s="105">
        <v>9451</v>
      </c>
      <c r="O28" s="27"/>
      <c r="P28" s="28"/>
      <c r="Q28" s="28"/>
      <c r="U28" s="26"/>
      <c r="V28" s="14"/>
      <c r="X28" s="31"/>
      <c r="Y28" s="246"/>
      <c r="Z28" s="99" t="s">
        <v>129</v>
      </c>
      <c r="AA28" s="100">
        <v>1353</v>
      </c>
      <c r="AB28" s="249"/>
      <c r="AC28" s="10"/>
    </row>
    <row r="29" spans="2:29" x14ac:dyDescent="0.2">
      <c r="B29" s="31"/>
      <c r="C29" s="32"/>
      <c r="D29" s="32"/>
      <c r="E29" s="32"/>
      <c r="F29" s="32"/>
      <c r="G29" s="32"/>
      <c r="H29" s="32"/>
      <c r="I29" s="10"/>
      <c r="K29" s="11"/>
      <c r="L29" s="22"/>
      <c r="M29" s="104" t="s">
        <v>101</v>
      </c>
      <c r="N29" s="105">
        <v>6959</v>
      </c>
      <c r="O29" s="27"/>
      <c r="P29" s="28"/>
      <c r="Q29" s="28"/>
      <c r="U29" s="16"/>
      <c r="V29" s="14"/>
      <c r="X29" s="31"/>
      <c r="Y29" s="246"/>
      <c r="Z29" s="99" t="s">
        <v>130</v>
      </c>
      <c r="AA29" s="100">
        <v>1060</v>
      </c>
      <c r="AB29" s="249"/>
      <c r="AC29" s="10"/>
    </row>
    <row r="30" spans="2:29" x14ac:dyDescent="0.2">
      <c r="B30" s="31"/>
      <c r="C30" s="32"/>
      <c r="D30" s="32"/>
      <c r="E30" s="32"/>
      <c r="F30" s="32"/>
      <c r="G30" s="32"/>
      <c r="H30" s="32"/>
      <c r="I30" s="10"/>
      <c r="K30" s="11"/>
      <c r="L30" s="33"/>
      <c r="M30" s="104" t="s">
        <v>112</v>
      </c>
      <c r="N30" s="105">
        <v>10728</v>
      </c>
      <c r="O30" s="27"/>
      <c r="P30" s="28"/>
      <c r="Q30" s="28"/>
      <c r="U30" s="16"/>
      <c r="V30" s="14"/>
      <c r="X30" s="31"/>
      <c r="Y30" s="246"/>
      <c r="Z30" s="99" t="s">
        <v>131</v>
      </c>
      <c r="AA30" s="100">
        <v>898</v>
      </c>
      <c r="AB30" s="249"/>
      <c r="AC30" s="10"/>
    </row>
    <row r="31" spans="2:29" x14ac:dyDescent="0.2">
      <c r="B31" s="31"/>
      <c r="C31" s="32"/>
      <c r="D31" s="32"/>
      <c r="E31" s="32"/>
      <c r="F31" s="32"/>
      <c r="G31" s="32"/>
      <c r="H31" s="32"/>
      <c r="I31" s="10"/>
      <c r="K31" s="11"/>
      <c r="L31" s="33"/>
      <c r="M31" s="106" t="s">
        <v>7</v>
      </c>
      <c r="N31" s="107">
        <f>SUM(N17:N30)</f>
        <v>230893</v>
      </c>
      <c r="O31" s="27"/>
      <c r="U31" s="16"/>
      <c r="V31" s="14"/>
      <c r="X31" s="31"/>
      <c r="Y31" s="246"/>
      <c r="Z31" s="99" t="s">
        <v>132</v>
      </c>
      <c r="AA31" s="100">
        <v>441</v>
      </c>
      <c r="AB31" s="249"/>
      <c r="AC31" s="10"/>
    </row>
    <row r="32" spans="2:29" ht="15.75" customHeight="1" thickBot="1" x14ac:dyDescent="0.25">
      <c r="B32" s="31"/>
      <c r="C32" s="32"/>
      <c r="D32" s="32"/>
      <c r="E32" s="32"/>
      <c r="F32" s="32"/>
      <c r="G32" s="32"/>
      <c r="H32" s="32"/>
      <c r="I32" s="10"/>
      <c r="K32" s="11"/>
      <c r="L32" s="33"/>
      <c r="N32" s="27"/>
      <c r="O32" s="27"/>
      <c r="U32" s="16"/>
      <c r="V32" s="14"/>
      <c r="X32" s="31"/>
      <c r="Y32" s="247"/>
      <c r="Z32" s="101" t="s">
        <v>133</v>
      </c>
      <c r="AA32" s="102">
        <v>1543</v>
      </c>
      <c r="AB32" s="251"/>
      <c r="AC32" s="10"/>
    </row>
    <row r="33" spans="2:29" ht="15" thickTop="1" x14ac:dyDescent="0.2">
      <c r="B33" s="31"/>
      <c r="C33" s="32"/>
      <c r="D33" s="32"/>
      <c r="E33" s="32"/>
      <c r="F33" s="32"/>
      <c r="G33" s="32"/>
      <c r="H33" s="32"/>
      <c r="I33" s="10"/>
      <c r="K33" s="11"/>
      <c r="L33" s="33"/>
      <c r="N33" s="27"/>
      <c r="U33" s="16"/>
      <c r="V33" s="14"/>
      <c r="X33" s="31"/>
      <c r="Y33" s="32"/>
      <c r="Z33" s="32"/>
      <c r="AA33" s="32"/>
      <c r="AB33" s="32"/>
      <c r="AC33" s="10"/>
    </row>
    <row r="34" spans="2:29" ht="15" thickBot="1" x14ac:dyDescent="0.25">
      <c r="B34" s="31"/>
      <c r="C34" s="32"/>
      <c r="D34" s="32"/>
      <c r="E34" s="32"/>
      <c r="F34" s="32"/>
      <c r="G34" s="32"/>
      <c r="H34" s="32"/>
      <c r="I34" s="10"/>
      <c r="K34" s="11"/>
      <c r="L34" s="33"/>
      <c r="U34" s="16"/>
      <c r="V34" s="14"/>
      <c r="X34" s="31"/>
      <c r="Y34" s="32"/>
      <c r="Z34" s="32"/>
      <c r="AA34" s="32"/>
      <c r="AB34" s="32"/>
      <c r="AC34" s="10"/>
    </row>
    <row r="35" spans="2:29" ht="15.75" thickTop="1" x14ac:dyDescent="0.2">
      <c r="B35" s="31"/>
      <c r="C35" s="32"/>
      <c r="D35" s="32"/>
      <c r="E35" s="32"/>
      <c r="F35" s="32"/>
      <c r="G35" s="32"/>
      <c r="H35" s="32"/>
      <c r="I35" s="10"/>
      <c r="K35" s="11"/>
      <c r="L35" s="33"/>
      <c r="M35" s="242" t="s">
        <v>8</v>
      </c>
      <c r="N35" s="243"/>
      <c r="O35" s="244"/>
      <c r="U35" s="16"/>
      <c r="V35" s="14"/>
      <c r="X35" s="31"/>
      <c r="Y35" s="32"/>
      <c r="Z35" s="32"/>
      <c r="AA35" s="32"/>
      <c r="AB35" s="32"/>
      <c r="AC35" s="10"/>
    </row>
    <row r="36" spans="2:29" ht="15.75" thickBot="1" x14ac:dyDescent="0.25">
      <c r="B36" s="31"/>
      <c r="C36" s="32"/>
      <c r="D36" s="32"/>
      <c r="E36" s="32"/>
      <c r="F36" s="32"/>
      <c r="G36" s="32"/>
      <c r="H36" s="32"/>
      <c r="I36" s="10"/>
      <c r="K36" s="11"/>
      <c r="L36" s="33"/>
      <c r="M36" s="111" t="s">
        <v>9</v>
      </c>
      <c r="N36" s="112" t="s">
        <v>10</v>
      </c>
      <c r="O36" s="113" t="s">
        <v>11</v>
      </c>
      <c r="U36" s="16"/>
      <c r="V36" s="14"/>
      <c r="X36" s="31"/>
      <c r="Y36" s="32"/>
      <c r="Z36" s="32"/>
      <c r="AA36" s="32"/>
      <c r="AB36" s="32"/>
      <c r="AC36" s="10"/>
    </row>
    <row r="37" spans="2:29" ht="15" thickTop="1" x14ac:dyDescent="0.2">
      <c r="B37" s="31"/>
      <c r="C37" s="32"/>
      <c r="D37" s="32"/>
      <c r="E37" s="32"/>
      <c r="F37" s="32"/>
      <c r="G37" s="32"/>
      <c r="H37" s="32"/>
      <c r="I37" s="10"/>
      <c r="K37" s="11"/>
      <c r="L37" s="33"/>
      <c r="M37" s="120" t="s">
        <v>12</v>
      </c>
      <c r="N37" s="121">
        <v>173519</v>
      </c>
      <c r="O37" s="122">
        <v>0.75151260540596732</v>
      </c>
      <c r="P37" s="27"/>
      <c r="Q37" s="27"/>
      <c r="U37" s="16"/>
      <c r="V37" s="14"/>
      <c r="X37" s="31"/>
      <c r="Y37" s="32"/>
      <c r="Z37" s="32"/>
      <c r="AA37" s="32"/>
      <c r="AB37" s="32"/>
      <c r="AC37" s="10"/>
    </row>
    <row r="38" spans="2:29" x14ac:dyDescent="0.2">
      <c r="B38" s="31"/>
      <c r="C38" s="32"/>
      <c r="D38" s="32"/>
      <c r="E38" s="32"/>
      <c r="F38" s="32"/>
      <c r="G38" s="32"/>
      <c r="H38" s="32"/>
      <c r="I38" s="10"/>
      <c r="K38" s="11"/>
      <c r="L38" s="29"/>
      <c r="M38" s="123" t="s">
        <v>13</v>
      </c>
      <c r="N38" s="124">
        <v>38033</v>
      </c>
      <c r="O38" s="125">
        <v>0.16472132113143317</v>
      </c>
      <c r="P38" s="27"/>
      <c r="Q38" s="27"/>
      <c r="U38" s="16"/>
      <c r="V38" s="14"/>
      <c r="X38" s="31"/>
      <c r="Y38" s="32"/>
      <c r="Z38" s="32"/>
      <c r="AA38" s="32"/>
      <c r="AB38" s="32"/>
      <c r="AC38" s="10"/>
    </row>
    <row r="39" spans="2:29" x14ac:dyDescent="0.2">
      <c r="B39" s="31"/>
      <c r="C39" s="32"/>
      <c r="D39" s="32"/>
      <c r="E39" s="32"/>
      <c r="F39" s="32"/>
      <c r="G39" s="32"/>
      <c r="H39" s="32"/>
      <c r="I39" s="10"/>
      <c r="K39" s="11"/>
      <c r="L39" s="29"/>
      <c r="M39" s="123" t="s">
        <v>14</v>
      </c>
      <c r="N39" s="124">
        <v>11630</v>
      </c>
      <c r="O39" s="125">
        <v>5.0369651743448263E-2</v>
      </c>
      <c r="P39" s="27"/>
      <c r="Q39" s="27"/>
      <c r="U39" s="16"/>
      <c r="V39" s="14"/>
      <c r="X39" s="31"/>
      <c r="Y39" s="32"/>
      <c r="Z39" s="32"/>
      <c r="AA39" s="32"/>
      <c r="AB39" s="32"/>
      <c r="AC39" s="10"/>
    </row>
    <row r="40" spans="2:29" x14ac:dyDescent="0.2">
      <c r="B40" s="31"/>
      <c r="C40" s="32"/>
      <c r="D40" s="32"/>
      <c r="E40" s="32"/>
      <c r="F40" s="32"/>
      <c r="G40" s="32"/>
      <c r="H40" s="32"/>
      <c r="I40" s="10"/>
      <c r="K40" s="11"/>
      <c r="L40" s="29"/>
      <c r="M40" s="123" t="s">
        <v>15</v>
      </c>
      <c r="N40" s="124">
        <v>7711</v>
      </c>
      <c r="O40" s="125">
        <v>3.3396421719151297E-2</v>
      </c>
      <c r="P40" s="27"/>
      <c r="Q40" s="27"/>
      <c r="U40" s="16"/>
      <c r="V40" s="14"/>
      <c r="X40" s="31"/>
      <c r="Y40" s="32"/>
      <c r="Z40" s="32"/>
      <c r="AA40" s="32"/>
      <c r="AB40" s="32"/>
      <c r="AC40" s="10"/>
    </row>
    <row r="41" spans="2:29" ht="15.75" thickBot="1" x14ac:dyDescent="0.25">
      <c r="B41" s="31"/>
      <c r="C41" s="32"/>
      <c r="D41" s="32"/>
      <c r="E41" s="32"/>
      <c r="F41" s="32"/>
      <c r="G41" s="32"/>
      <c r="H41" s="32"/>
      <c r="I41" s="10"/>
      <c r="K41" s="11"/>
      <c r="L41" s="29"/>
      <c r="M41" s="108" t="s">
        <v>7</v>
      </c>
      <c r="N41" s="109">
        <f>SUM(N37:N40)</f>
        <v>230893</v>
      </c>
      <c r="O41" s="110">
        <f>SUM(O37:O40)</f>
        <v>0.99999999999999989</v>
      </c>
      <c r="U41" s="16"/>
      <c r="V41" s="14"/>
      <c r="X41" s="31"/>
      <c r="Y41" s="32"/>
      <c r="Z41" s="32"/>
      <c r="AA41" s="32"/>
      <c r="AB41" s="32"/>
      <c r="AC41" s="10"/>
    </row>
    <row r="42" spans="2:29" ht="15" thickTop="1" x14ac:dyDescent="0.2">
      <c r="B42" s="31"/>
      <c r="C42" s="32"/>
      <c r="D42" s="32"/>
      <c r="E42" s="32"/>
      <c r="F42" s="32"/>
      <c r="G42" s="32"/>
      <c r="H42" s="32"/>
      <c r="I42" s="10"/>
      <c r="K42" s="11"/>
      <c r="L42" s="29"/>
      <c r="N42" s="27"/>
      <c r="U42" s="16"/>
      <c r="V42" s="14"/>
      <c r="X42" s="31"/>
      <c r="Y42" s="32"/>
      <c r="Z42" s="32"/>
      <c r="AA42" s="32"/>
      <c r="AB42" s="32"/>
      <c r="AC42" s="10"/>
    </row>
    <row r="43" spans="2:29" ht="15" thickBot="1" x14ac:dyDescent="0.25">
      <c r="B43" s="31"/>
      <c r="C43" s="32"/>
      <c r="D43" s="32"/>
      <c r="E43" s="32"/>
      <c r="F43" s="32"/>
      <c r="G43" s="32"/>
      <c r="H43" s="32"/>
      <c r="I43" s="10"/>
      <c r="K43" s="11"/>
      <c r="L43" s="34"/>
      <c r="S43" s="35"/>
      <c r="T43" s="35"/>
      <c r="U43" s="36"/>
      <c r="V43" s="14"/>
      <c r="X43" s="31"/>
      <c r="Y43" s="32"/>
      <c r="Z43" s="32"/>
      <c r="AA43" s="32"/>
      <c r="AB43" s="32"/>
      <c r="AC43" s="10"/>
    </row>
    <row r="44" spans="2:29" ht="16.5" thickTop="1" thickBot="1" x14ac:dyDescent="0.25">
      <c r="B44" s="31"/>
      <c r="C44" s="32"/>
      <c r="D44" s="32"/>
      <c r="E44" s="32"/>
      <c r="F44" s="32"/>
      <c r="G44" s="32"/>
      <c r="H44" s="32"/>
      <c r="I44" s="10"/>
      <c r="K44" s="11"/>
      <c r="L44" s="34"/>
      <c r="M44" s="114" t="s">
        <v>16</v>
      </c>
      <c r="N44" s="115" t="s">
        <v>17</v>
      </c>
      <c r="O44" s="116" t="s">
        <v>11</v>
      </c>
      <c r="S44" s="35"/>
      <c r="T44" s="35"/>
      <c r="U44" s="36"/>
      <c r="V44" s="14"/>
      <c r="X44" s="31"/>
      <c r="Y44" s="32"/>
      <c r="Z44" s="32"/>
      <c r="AA44" s="32"/>
      <c r="AB44" s="32"/>
      <c r="AC44" s="10"/>
    </row>
    <row r="45" spans="2:29" ht="15" thickTop="1" x14ac:dyDescent="0.2">
      <c r="B45" s="31"/>
      <c r="C45" s="32"/>
      <c r="D45" s="32"/>
      <c r="E45" s="32"/>
      <c r="F45" s="32"/>
      <c r="G45" s="32"/>
      <c r="H45" s="32"/>
      <c r="I45" s="10"/>
      <c r="K45" s="11"/>
      <c r="L45" s="34"/>
      <c r="M45" s="126" t="s">
        <v>18</v>
      </c>
      <c r="N45" s="127">
        <v>186761</v>
      </c>
      <c r="O45" s="128">
        <v>0.80886384602391581</v>
      </c>
      <c r="P45" s="27"/>
      <c r="Q45" s="27"/>
      <c r="S45" s="35"/>
      <c r="T45" s="35"/>
      <c r="U45" s="36"/>
      <c r="V45" s="14"/>
      <c r="X45" s="31"/>
      <c r="Y45" s="32"/>
      <c r="Z45" s="32"/>
      <c r="AA45" s="32"/>
      <c r="AB45" s="32"/>
      <c r="AC45" s="10"/>
    </row>
    <row r="46" spans="2:29" x14ac:dyDescent="0.2">
      <c r="B46" s="31"/>
      <c r="C46" s="32"/>
      <c r="D46" s="32"/>
      <c r="E46" s="32"/>
      <c r="F46" s="32"/>
      <c r="G46" s="32"/>
      <c r="H46" s="32"/>
      <c r="I46" s="10"/>
      <c r="K46" s="11"/>
      <c r="L46" s="34"/>
      <c r="M46" s="129" t="s">
        <v>20</v>
      </c>
      <c r="N46" s="130">
        <v>17641</v>
      </c>
      <c r="O46" s="131">
        <v>7.6403355666910644E-2</v>
      </c>
      <c r="P46" s="27"/>
      <c r="Q46" s="27"/>
      <c r="S46" s="35"/>
      <c r="T46" s="35"/>
      <c r="U46" s="36"/>
      <c r="V46" s="14"/>
      <c r="X46" s="31"/>
      <c r="Y46" s="32"/>
      <c r="Z46" s="32"/>
      <c r="AA46" s="32"/>
      <c r="AB46" s="32"/>
      <c r="AC46" s="10"/>
    </row>
    <row r="47" spans="2:29" x14ac:dyDescent="0.2">
      <c r="B47" s="31"/>
      <c r="C47" s="32"/>
      <c r="D47" s="32"/>
      <c r="E47" s="32"/>
      <c r="F47" s="32"/>
      <c r="G47" s="32"/>
      <c r="H47" s="32"/>
      <c r="I47" s="10"/>
      <c r="K47" s="11"/>
      <c r="L47" s="34"/>
      <c r="M47" s="129" t="s">
        <v>30</v>
      </c>
      <c r="N47" s="130">
        <v>11616</v>
      </c>
      <c r="O47" s="131">
        <v>5.0309017596895531E-2</v>
      </c>
      <c r="P47" s="27"/>
      <c r="Q47" s="27"/>
      <c r="S47" s="35"/>
      <c r="T47" s="35"/>
      <c r="U47" s="36"/>
      <c r="V47" s="14"/>
      <c r="X47" s="31"/>
      <c r="Y47" s="32"/>
      <c r="Z47" s="32"/>
      <c r="AA47" s="32"/>
      <c r="AB47" s="32"/>
      <c r="AC47" s="10"/>
    </row>
    <row r="48" spans="2:29" x14ac:dyDescent="0.2">
      <c r="B48" s="31"/>
      <c r="C48" s="32"/>
      <c r="D48" s="32"/>
      <c r="E48" s="32"/>
      <c r="F48" s="32"/>
      <c r="G48" s="32"/>
      <c r="H48" s="32"/>
      <c r="I48" s="10"/>
      <c r="K48" s="11"/>
      <c r="L48" s="34"/>
      <c r="M48" s="129" t="s">
        <v>21</v>
      </c>
      <c r="N48" s="130">
        <v>9192</v>
      </c>
      <c r="O48" s="131">
        <v>3.981064822233675E-2</v>
      </c>
      <c r="P48" s="27"/>
      <c r="Q48" s="27"/>
      <c r="S48" s="35"/>
      <c r="T48" s="35"/>
      <c r="U48" s="36"/>
      <c r="V48" s="14"/>
      <c r="X48" s="31"/>
      <c r="Y48" s="32"/>
      <c r="Z48" s="32"/>
      <c r="AA48" s="32"/>
      <c r="AB48" s="32"/>
      <c r="AC48" s="10"/>
    </row>
    <row r="49" spans="2:29" x14ac:dyDescent="0.2">
      <c r="B49" s="31"/>
      <c r="C49" s="32"/>
      <c r="D49" s="32"/>
      <c r="E49" s="32"/>
      <c r="F49" s="32"/>
      <c r="G49" s="32"/>
      <c r="H49" s="32"/>
      <c r="I49" s="10"/>
      <c r="K49" s="11"/>
      <c r="L49" s="34"/>
      <c r="M49" s="129" t="s">
        <v>22</v>
      </c>
      <c r="N49" s="130">
        <v>2933</v>
      </c>
      <c r="O49" s="131">
        <v>1.27028537027974E-2</v>
      </c>
      <c r="P49" s="27"/>
      <c r="Q49" s="27"/>
      <c r="S49" s="35"/>
      <c r="T49" s="35"/>
      <c r="U49" s="36"/>
      <c r="V49" s="14"/>
      <c r="X49" s="31"/>
      <c r="Y49" s="32"/>
      <c r="Z49" s="32"/>
      <c r="AA49" s="32"/>
      <c r="AB49" s="32"/>
      <c r="AC49" s="10"/>
    </row>
    <row r="50" spans="2:29" x14ac:dyDescent="0.2">
      <c r="B50" s="31"/>
      <c r="C50" s="32"/>
      <c r="D50" s="32"/>
      <c r="E50" s="32"/>
      <c r="F50" s="32"/>
      <c r="G50" s="32"/>
      <c r="H50" s="32"/>
      <c r="I50" s="10"/>
      <c r="K50" s="11"/>
      <c r="L50" s="34"/>
      <c r="M50" s="129" t="s">
        <v>23</v>
      </c>
      <c r="N50" s="130">
        <v>924</v>
      </c>
      <c r="O50" s="131">
        <v>4.0018536724803263E-3</v>
      </c>
      <c r="P50" s="27"/>
      <c r="Q50" s="27"/>
      <c r="S50" s="35"/>
      <c r="T50" s="35"/>
      <c r="U50" s="36"/>
      <c r="V50" s="14"/>
      <c r="X50" s="31"/>
      <c r="Y50" s="32"/>
      <c r="Z50" s="32"/>
      <c r="AA50" s="32"/>
      <c r="AB50" s="32"/>
      <c r="AC50" s="10"/>
    </row>
    <row r="51" spans="2:29" x14ac:dyDescent="0.2">
      <c r="B51" s="31"/>
      <c r="C51" s="32"/>
      <c r="D51" s="32"/>
      <c r="E51" s="32"/>
      <c r="F51" s="32"/>
      <c r="G51" s="32"/>
      <c r="H51" s="32"/>
      <c r="I51" s="10"/>
      <c r="K51" s="11"/>
      <c r="L51" s="34"/>
      <c r="M51" s="129" t="s">
        <v>19</v>
      </c>
      <c r="N51" s="130">
        <v>904</v>
      </c>
      <c r="O51" s="131">
        <v>3.9152334631192805E-3</v>
      </c>
      <c r="P51" s="27"/>
      <c r="Q51" s="27"/>
      <c r="S51" s="35"/>
      <c r="T51" s="35"/>
      <c r="U51" s="36"/>
      <c r="V51" s="14"/>
      <c r="X51" s="31"/>
      <c r="Y51" s="32"/>
      <c r="Z51" s="32"/>
      <c r="AA51" s="32"/>
      <c r="AB51" s="32"/>
      <c r="AC51" s="10"/>
    </row>
    <row r="52" spans="2:29" x14ac:dyDescent="0.2">
      <c r="B52" s="31"/>
      <c r="C52" s="32"/>
      <c r="D52" s="32"/>
      <c r="E52" s="32"/>
      <c r="F52" s="32"/>
      <c r="G52" s="32"/>
      <c r="H52" s="32"/>
      <c r="I52" s="10"/>
      <c r="K52" s="11"/>
      <c r="L52" s="34"/>
      <c r="M52" s="129" t="s">
        <v>24</v>
      </c>
      <c r="N52" s="130">
        <v>419</v>
      </c>
      <c r="O52" s="131">
        <v>1.8146933861139143E-3</v>
      </c>
      <c r="P52" s="27"/>
      <c r="Q52" s="27"/>
      <c r="S52" s="35"/>
      <c r="T52" s="35"/>
      <c r="U52" s="36"/>
      <c r="V52" s="14"/>
      <c r="X52" s="31"/>
      <c r="Y52" s="32"/>
      <c r="Z52" s="32"/>
      <c r="AA52" s="32"/>
      <c r="AB52" s="32"/>
      <c r="AC52" s="10"/>
    </row>
    <row r="53" spans="2:29" ht="15" thickBot="1" x14ac:dyDescent="0.25">
      <c r="B53" s="37"/>
      <c r="C53" s="38"/>
      <c r="D53" s="38"/>
      <c r="E53" s="38"/>
      <c r="F53" s="38"/>
      <c r="G53" s="38"/>
      <c r="H53" s="38"/>
      <c r="I53" s="39"/>
      <c r="K53" s="11"/>
      <c r="L53" s="34"/>
      <c r="M53" s="129" t="s">
        <v>25</v>
      </c>
      <c r="N53" s="130">
        <v>183</v>
      </c>
      <c r="O53" s="131">
        <v>7.9257491565357119E-4</v>
      </c>
      <c r="P53" s="27"/>
      <c r="Q53" s="27"/>
      <c r="S53" s="35"/>
      <c r="T53" s="35"/>
      <c r="U53" s="36"/>
      <c r="V53" s="14"/>
      <c r="X53" s="31"/>
      <c r="Y53" s="32"/>
      <c r="Z53" s="32"/>
      <c r="AA53" s="32"/>
      <c r="AB53" s="32"/>
      <c r="AC53" s="10"/>
    </row>
    <row r="54" spans="2:29" ht="15" thickTop="1" x14ac:dyDescent="0.2">
      <c r="K54" s="11"/>
      <c r="L54" s="34"/>
      <c r="M54" s="129" t="s">
        <v>28</v>
      </c>
      <c r="N54" s="130">
        <v>131</v>
      </c>
      <c r="O54" s="131">
        <v>5.6736237131485145E-4</v>
      </c>
      <c r="P54" s="27"/>
      <c r="Q54" s="27"/>
      <c r="S54" s="35"/>
      <c r="T54" s="35"/>
      <c r="U54" s="36"/>
      <c r="V54" s="14"/>
      <c r="X54" s="31"/>
      <c r="Y54" s="32"/>
      <c r="Z54" s="32"/>
      <c r="AA54" s="32"/>
      <c r="AB54" s="32"/>
      <c r="AC54" s="10"/>
    </row>
    <row r="55" spans="2:29" x14ac:dyDescent="0.2">
      <c r="K55" s="11"/>
      <c r="L55" s="34"/>
      <c r="M55" s="129" t="s">
        <v>32</v>
      </c>
      <c r="N55" s="130">
        <v>48</v>
      </c>
      <c r="O55" s="131">
        <v>2.0788850246651047E-4</v>
      </c>
      <c r="P55" s="27"/>
      <c r="Q55" s="27"/>
      <c r="S55" s="35"/>
      <c r="T55" s="35"/>
      <c r="U55" s="36"/>
      <c r="V55" s="14"/>
      <c r="X55" s="31"/>
      <c r="Y55" s="32"/>
      <c r="Z55" s="32"/>
      <c r="AA55" s="32"/>
      <c r="AB55" s="32"/>
      <c r="AC55" s="10"/>
    </row>
    <row r="56" spans="2:29" x14ac:dyDescent="0.2">
      <c r="K56" s="11"/>
      <c r="L56" s="34"/>
      <c r="M56" s="129" t="s">
        <v>29</v>
      </c>
      <c r="N56" s="130">
        <v>46</v>
      </c>
      <c r="O56" s="131">
        <v>1.9922648153040585E-4</v>
      </c>
      <c r="P56" s="27"/>
      <c r="Q56" s="27"/>
      <c r="S56" s="35"/>
      <c r="T56" s="35"/>
      <c r="U56" s="36"/>
      <c r="V56" s="14"/>
      <c r="X56" s="31"/>
      <c r="Y56" s="32"/>
      <c r="Z56" s="32"/>
      <c r="AA56" s="32"/>
      <c r="AB56" s="32"/>
      <c r="AC56" s="10"/>
    </row>
    <row r="57" spans="2:29" x14ac:dyDescent="0.2">
      <c r="K57" s="11"/>
      <c r="L57" s="34"/>
      <c r="M57" s="129" t="s">
        <v>31</v>
      </c>
      <c r="N57" s="130">
        <v>35</v>
      </c>
      <c r="O57" s="131">
        <v>1.5158536638183053E-4</v>
      </c>
      <c r="P57" s="27"/>
      <c r="Q57" s="27"/>
      <c r="S57" s="35"/>
      <c r="T57" s="35"/>
      <c r="U57" s="36"/>
      <c r="V57" s="14"/>
      <c r="X57" s="31"/>
      <c r="Y57" s="32"/>
      <c r="Z57" s="32"/>
      <c r="AA57" s="32"/>
      <c r="AB57" s="32"/>
      <c r="AC57" s="10"/>
    </row>
    <row r="58" spans="2:29" x14ac:dyDescent="0.2">
      <c r="K58" s="11"/>
      <c r="L58" s="34"/>
      <c r="M58" s="129" t="s">
        <v>27</v>
      </c>
      <c r="N58" s="130">
        <v>29</v>
      </c>
      <c r="O58" s="131">
        <v>1.2559930357351675E-4</v>
      </c>
      <c r="P58" s="27"/>
      <c r="Q58" s="27"/>
      <c r="S58" s="35"/>
      <c r="T58" s="35"/>
      <c r="U58" s="36"/>
      <c r="V58" s="14"/>
      <c r="X58" s="31"/>
      <c r="Y58" s="32"/>
      <c r="Z58" s="32"/>
      <c r="AA58" s="32"/>
      <c r="AB58" s="32"/>
      <c r="AC58" s="10"/>
    </row>
    <row r="59" spans="2:29" x14ac:dyDescent="0.2">
      <c r="K59" s="11"/>
      <c r="L59" s="34"/>
      <c r="M59" s="129" t="s">
        <v>35</v>
      </c>
      <c r="N59" s="130">
        <v>14</v>
      </c>
      <c r="O59" s="131">
        <v>6.0634146552732219E-5</v>
      </c>
      <c r="P59" s="27"/>
      <c r="Q59" s="27"/>
      <c r="S59" s="35"/>
      <c r="T59" s="35"/>
      <c r="U59" s="36"/>
      <c r="V59" s="14"/>
      <c r="X59" s="31"/>
      <c r="Y59" s="32"/>
      <c r="Z59" s="32"/>
      <c r="AA59" s="32"/>
      <c r="AB59" s="32"/>
      <c r="AC59" s="10"/>
    </row>
    <row r="60" spans="2:29" x14ac:dyDescent="0.2">
      <c r="K60" s="11"/>
      <c r="L60" s="34"/>
      <c r="M60" s="129" t="s">
        <v>26</v>
      </c>
      <c r="N60" s="132">
        <v>11</v>
      </c>
      <c r="O60" s="133">
        <v>4.7641115148575313E-5</v>
      </c>
      <c r="P60" s="27"/>
      <c r="Q60" s="27"/>
      <c r="S60" s="35"/>
      <c r="T60" s="35"/>
      <c r="U60" s="36"/>
      <c r="V60" s="14"/>
      <c r="X60" s="31"/>
      <c r="Y60" s="32"/>
      <c r="Z60" s="32"/>
      <c r="AA60" s="32"/>
      <c r="AB60" s="32"/>
      <c r="AC60" s="10"/>
    </row>
    <row r="61" spans="2:29" x14ac:dyDescent="0.2">
      <c r="K61" s="11"/>
      <c r="L61" s="34"/>
      <c r="M61" s="129" t="s">
        <v>37</v>
      </c>
      <c r="N61" s="130">
        <v>4</v>
      </c>
      <c r="O61" s="131">
        <v>1.7324041872209204E-5</v>
      </c>
      <c r="P61" s="27"/>
      <c r="Q61" s="27"/>
      <c r="S61" s="35"/>
      <c r="T61" s="35"/>
      <c r="U61" s="36"/>
      <c r="V61" s="14"/>
      <c r="X61" s="31"/>
      <c r="Y61" s="32"/>
      <c r="Z61" s="32"/>
      <c r="AA61" s="32"/>
      <c r="AB61" s="32"/>
      <c r="AC61" s="10"/>
    </row>
    <row r="62" spans="2:29" ht="15" thickBot="1" x14ac:dyDescent="0.25">
      <c r="K62" s="11"/>
      <c r="L62" s="34"/>
      <c r="M62" s="134" t="s">
        <v>36</v>
      </c>
      <c r="N62" s="135">
        <v>2</v>
      </c>
      <c r="O62" s="136">
        <v>8.6620209361046018E-6</v>
      </c>
      <c r="P62" s="27"/>
      <c r="Q62" s="27"/>
      <c r="S62" s="35"/>
      <c r="T62" s="35"/>
      <c r="U62" s="36"/>
      <c r="V62" s="14"/>
      <c r="X62" s="31"/>
      <c r="Y62" s="32"/>
      <c r="Z62" s="32"/>
      <c r="AA62" s="32"/>
      <c r="AB62" s="32"/>
      <c r="AC62" s="10"/>
    </row>
    <row r="63" spans="2:29" ht="16.5" thickTop="1" thickBot="1" x14ac:dyDescent="0.25">
      <c r="K63" s="11"/>
      <c r="L63" s="34"/>
      <c r="M63" s="117" t="s">
        <v>7</v>
      </c>
      <c r="N63" s="118">
        <f>SUM(N45:N62)</f>
        <v>230893</v>
      </c>
      <c r="O63" s="119">
        <v>1</v>
      </c>
      <c r="S63" s="35"/>
      <c r="T63" s="35"/>
      <c r="U63" s="36"/>
      <c r="V63" s="14"/>
      <c r="X63" s="31"/>
      <c r="Y63" s="32"/>
      <c r="Z63" s="32"/>
      <c r="AA63" s="32"/>
      <c r="AB63" s="32"/>
      <c r="AC63" s="10"/>
    </row>
    <row r="64" spans="2:29" ht="15" thickTop="1" x14ac:dyDescent="0.2">
      <c r="K64" s="11"/>
      <c r="L64" s="34"/>
      <c r="S64" s="35"/>
      <c r="T64" s="35"/>
      <c r="U64" s="36"/>
      <c r="V64" s="14"/>
      <c r="X64" s="31"/>
      <c r="Y64" s="32"/>
      <c r="Z64" s="32"/>
      <c r="AA64" s="32"/>
      <c r="AB64" s="32"/>
      <c r="AC64" s="10"/>
    </row>
    <row r="65" spans="11:29" ht="15" thickBot="1" x14ac:dyDescent="0.25">
      <c r="K65" s="11"/>
      <c r="L65" s="40"/>
      <c r="M65" s="41"/>
      <c r="N65" s="41"/>
      <c r="O65" s="41"/>
      <c r="P65" s="41"/>
      <c r="Q65" s="41"/>
      <c r="R65" s="41"/>
      <c r="S65" s="41"/>
      <c r="T65" s="41"/>
      <c r="U65" s="42"/>
      <c r="V65" s="14"/>
      <c r="X65" s="31"/>
      <c r="Y65" s="32"/>
      <c r="Z65" s="32"/>
      <c r="AA65" s="32"/>
      <c r="AB65" s="32"/>
      <c r="AC65" s="10"/>
    </row>
    <row r="66" spans="11:29" ht="15" thickBot="1" x14ac:dyDescent="0.25">
      <c r="K66" s="43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5"/>
      <c r="X66" s="37"/>
      <c r="Y66" s="38"/>
      <c r="Z66" s="38"/>
      <c r="AA66" s="38"/>
      <c r="AB66" s="38"/>
      <c r="AC66" s="39"/>
    </row>
    <row r="67" spans="11:29" ht="15" thickTop="1" x14ac:dyDescent="0.2"/>
  </sheetData>
  <mergeCells count="21">
    <mergeCell ref="L3:Q4"/>
    <mergeCell ref="R4:S4"/>
    <mergeCell ref="L5:Q6"/>
    <mergeCell ref="R5:S5"/>
    <mergeCell ref="AA6:AA7"/>
    <mergeCell ref="Y6:Z7"/>
    <mergeCell ref="AB6:AB7"/>
    <mergeCell ref="L7:U8"/>
    <mergeCell ref="M35:O35"/>
    <mergeCell ref="Y8:Y10"/>
    <mergeCell ref="Y11:Y12"/>
    <mergeCell ref="Y13:Y15"/>
    <mergeCell ref="Y16:Y18"/>
    <mergeCell ref="Y19:Y24"/>
    <mergeCell ref="Y25:Y32"/>
    <mergeCell ref="AB19:AB24"/>
    <mergeCell ref="AB25:AB32"/>
    <mergeCell ref="AB8:AB10"/>
    <mergeCell ref="AB11:AB12"/>
    <mergeCell ref="AB13:AB15"/>
    <mergeCell ref="AB16:AB1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683DF-241C-4CC4-B937-2322F9A2D6EF}">
  <dimension ref="B1:AC66"/>
  <sheetViews>
    <sheetView showGridLines="0" topLeftCell="B1" zoomScale="70" zoomScaleNormal="70" workbookViewId="0">
      <selection activeCell="K28" sqref="K28:K29"/>
    </sheetView>
  </sheetViews>
  <sheetFormatPr baseColWidth="10" defaultRowHeight="12.75" x14ac:dyDescent="0.2"/>
  <cols>
    <col min="1" max="1" width="5.5703125" style="46" customWidth="1"/>
    <col min="2" max="2" width="3.7109375" style="46" customWidth="1"/>
    <col min="3" max="3" width="7.28515625" style="47" customWidth="1"/>
    <col min="4" max="4" width="42.85546875" style="46" customWidth="1"/>
    <col min="5" max="5" width="10.7109375" style="46" customWidth="1"/>
    <col min="6" max="7" width="11" style="46" customWidth="1"/>
    <col min="8" max="8" width="12.5703125" style="46" customWidth="1"/>
    <col min="9" max="9" width="11.42578125" style="46"/>
    <col min="10" max="10" width="6.85546875" style="46" customWidth="1"/>
    <col min="11" max="11" width="43.42578125" style="46" customWidth="1"/>
    <col min="12" max="13" width="5.140625" style="46" customWidth="1"/>
    <col min="14" max="15" width="6.28515625" style="46" customWidth="1"/>
    <col min="16" max="22" width="5.140625" style="46" customWidth="1"/>
    <col min="23" max="23" width="6.42578125" style="46" customWidth="1"/>
    <col min="24" max="24" width="6" style="46" customWidth="1"/>
    <col min="25" max="25" width="6.7109375" style="46" customWidth="1"/>
    <col min="26" max="26" width="6.28515625" style="46" customWidth="1"/>
    <col min="27" max="27" width="7.140625" style="46" customWidth="1"/>
    <col min="28" max="28" width="12" style="46" customWidth="1"/>
    <col min="29" max="29" width="5.28515625" style="46" customWidth="1"/>
    <col min="30" max="16384" width="11.42578125" style="46"/>
  </cols>
  <sheetData>
    <row r="1" spans="2:29" ht="13.5" thickBot="1" x14ac:dyDescent="0.25"/>
    <row r="2" spans="2:29" x14ac:dyDescent="0.2">
      <c r="B2" s="138"/>
      <c r="C2" s="139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  <c r="Z2" s="140"/>
      <c r="AA2" s="140"/>
      <c r="AB2" s="140"/>
      <c r="AC2" s="205"/>
    </row>
    <row r="3" spans="2:29" x14ac:dyDescent="0.2">
      <c r="B3" s="142" t="s">
        <v>61</v>
      </c>
      <c r="C3" s="284"/>
      <c r="D3" s="284"/>
      <c r="E3" s="284"/>
      <c r="F3" s="144"/>
      <c r="G3" s="144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  <c r="AA3" s="145"/>
      <c r="AB3" s="145"/>
      <c r="AC3" s="206"/>
    </row>
    <row r="4" spans="2:29" ht="18" x14ac:dyDescent="0.25">
      <c r="B4" s="142"/>
      <c r="C4" s="285" t="s">
        <v>62</v>
      </c>
      <c r="D4" s="285"/>
      <c r="E4" s="285"/>
      <c r="F4" s="285"/>
      <c r="G4" s="285"/>
      <c r="H4" s="285"/>
      <c r="I4" s="285"/>
      <c r="J4" s="285"/>
      <c r="K4" s="285"/>
      <c r="L4" s="285"/>
      <c r="M4" s="285"/>
      <c r="N4" s="285"/>
      <c r="O4" s="285"/>
      <c r="P4" s="285"/>
      <c r="Q4" s="285"/>
      <c r="R4" s="285"/>
      <c r="S4" s="285"/>
      <c r="T4" s="285"/>
      <c r="U4" s="285"/>
      <c r="V4" s="285"/>
      <c r="W4" s="285"/>
      <c r="X4" s="285"/>
      <c r="Y4" s="285"/>
      <c r="Z4" s="285"/>
      <c r="AA4" s="285"/>
      <c r="AB4" s="285"/>
      <c r="AC4" s="206"/>
    </row>
    <row r="5" spans="2:29" ht="18" x14ac:dyDescent="0.25">
      <c r="B5" s="142"/>
      <c r="C5" s="285" t="s">
        <v>63</v>
      </c>
      <c r="D5" s="285"/>
      <c r="E5" s="285"/>
      <c r="F5" s="285"/>
      <c r="G5" s="285"/>
      <c r="H5" s="285"/>
      <c r="I5" s="285"/>
      <c r="J5" s="285"/>
      <c r="K5" s="285"/>
      <c r="L5" s="285"/>
      <c r="M5" s="285"/>
      <c r="N5" s="285"/>
      <c r="O5" s="285"/>
      <c r="P5" s="285"/>
      <c r="Q5" s="285"/>
      <c r="R5" s="285"/>
      <c r="S5" s="285"/>
      <c r="T5" s="285"/>
      <c r="U5" s="285"/>
      <c r="V5" s="285"/>
      <c r="W5" s="285"/>
      <c r="X5" s="285"/>
      <c r="Y5" s="285"/>
      <c r="Z5" s="285"/>
      <c r="AA5" s="285"/>
      <c r="AB5" s="285"/>
      <c r="AC5" s="206"/>
    </row>
    <row r="6" spans="2:29" ht="20.25" customHeight="1" x14ac:dyDescent="0.25">
      <c r="B6" s="142"/>
      <c r="C6" s="285" t="s">
        <v>64</v>
      </c>
      <c r="D6" s="285"/>
      <c r="E6" s="285"/>
      <c r="F6" s="285"/>
      <c r="G6" s="285"/>
      <c r="H6" s="285"/>
      <c r="I6" s="285"/>
      <c r="J6" s="285"/>
      <c r="K6" s="285"/>
      <c r="L6" s="285"/>
      <c r="M6" s="285"/>
      <c r="N6" s="285"/>
      <c r="O6" s="285"/>
      <c r="P6" s="285"/>
      <c r="Q6" s="285"/>
      <c r="R6" s="285"/>
      <c r="S6" s="285"/>
      <c r="T6" s="285"/>
      <c r="U6" s="285"/>
      <c r="V6" s="285"/>
      <c r="W6" s="285"/>
      <c r="X6" s="285"/>
      <c r="Y6" s="285"/>
      <c r="Z6" s="285"/>
      <c r="AA6" s="285"/>
      <c r="AB6" s="285"/>
      <c r="AC6" s="206"/>
    </row>
    <row r="7" spans="2:29" ht="15.75" customHeight="1" x14ac:dyDescent="0.2">
      <c r="B7" s="142"/>
      <c r="C7" s="144"/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  <c r="W7" s="145"/>
      <c r="X7" s="145"/>
      <c r="Y7" s="145"/>
      <c r="Z7" s="145"/>
      <c r="AA7" s="145"/>
      <c r="AB7" s="145"/>
      <c r="AC7" s="206"/>
    </row>
    <row r="8" spans="2:29" ht="15.75" customHeight="1" x14ac:dyDescent="0.2">
      <c r="B8" s="142"/>
      <c r="C8" s="144"/>
      <c r="D8" s="145"/>
      <c r="E8" s="145"/>
      <c r="F8" s="145"/>
      <c r="G8" s="145"/>
      <c r="H8" s="145"/>
      <c r="I8" s="145"/>
      <c r="J8" s="145"/>
      <c r="K8" s="145"/>
      <c r="L8" s="145"/>
      <c r="M8" s="145"/>
      <c r="N8" s="145"/>
      <c r="O8" s="145"/>
      <c r="P8" s="145"/>
      <c r="Q8" s="145"/>
      <c r="R8" s="145"/>
      <c r="S8" s="145"/>
      <c r="T8" s="145"/>
      <c r="U8" s="145"/>
      <c r="V8" s="145"/>
      <c r="W8" s="145"/>
      <c r="X8" s="145"/>
      <c r="Y8" s="145"/>
      <c r="Z8" s="145"/>
      <c r="AA8" s="145"/>
      <c r="AB8" s="145"/>
      <c r="AC8" s="206"/>
    </row>
    <row r="9" spans="2:29" ht="15.75" customHeight="1" x14ac:dyDescent="0.2">
      <c r="B9" s="142"/>
      <c r="C9" s="144"/>
      <c r="D9" s="145"/>
      <c r="E9" s="145"/>
      <c r="F9" s="145"/>
      <c r="G9" s="145"/>
      <c r="H9" s="145"/>
      <c r="I9" s="145"/>
      <c r="J9" s="145"/>
      <c r="K9" s="145"/>
      <c r="L9" s="145"/>
      <c r="M9" s="145"/>
      <c r="N9" s="145"/>
      <c r="O9" s="145"/>
      <c r="P9" s="145"/>
      <c r="Q9" s="145"/>
      <c r="R9" s="145"/>
      <c r="S9" s="145"/>
      <c r="T9" s="145"/>
      <c r="U9" s="145"/>
      <c r="V9" s="145"/>
      <c r="W9" s="145"/>
      <c r="X9" s="145"/>
      <c r="Y9" s="145"/>
      <c r="Z9" s="145"/>
      <c r="AA9" s="145"/>
      <c r="AB9" s="145"/>
      <c r="AC9" s="206"/>
    </row>
    <row r="10" spans="2:29" ht="15.75" customHeight="1" x14ac:dyDescent="0.25">
      <c r="B10" s="142"/>
      <c r="C10" s="146" t="s">
        <v>65</v>
      </c>
      <c r="D10" s="145"/>
      <c r="E10" s="145"/>
      <c r="F10" s="145"/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145"/>
      <c r="V10" s="145"/>
      <c r="W10" s="145"/>
      <c r="X10" s="145"/>
      <c r="Y10" s="145"/>
      <c r="Z10" s="145"/>
      <c r="AA10" s="145"/>
      <c r="AB10" s="145"/>
      <c r="AC10" s="206"/>
    </row>
    <row r="11" spans="2:29" ht="15.75" customHeight="1" thickBot="1" x14ac:dyDescent="0.3">
      <c r="B11" s="142"/>
      <c r="C11" s="146"/>
      <c r="D11" s="145"/>
      <c r="E11" s="145"/>
      <c r="F11" s="145"/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  <c r="R11" s="145"/>
      <c r="S11" s="145"/>
      <c r="T11" s="145"/>
      <c r="U11" s="145"/>
      <c r="V11" s="145"/>
      <c r="W11" s="145"/>
      <c r="X11" s="145"/>
      <c r="Y11" s="145"/>
      <c r="Z11" s="145"/>
      <c r="AA11" s="145"/>
      <c r="AB11" s="145"/>
      <c r="AC11" s="206"/>
    </row>
    <row r="12" spans="2:29" ht="15.75" customHeight="1" thickTop="1" thickBot="1" x14ac:dyDescent="0.25">
      <c r="B12" s="142"/>
      <c r="C12" s="144"/>
      <c r="D12" s="145"/>
      <c r="E12" s="145"/>
      <c r="F12" s="145"/>
      <c r="G12" s="145"/>
      <c r="H12" s="145"/>
      <c r="I12" s="145"/>
      <c r="J12" s="269" t="s">
        <v>66</v>
      </c>
      <c r="K12" s="276" t="s">
        <v>67</v>
      </c>
      <c r="L12" s="279" t="s">
        <v>54</v>
      </c>
      <c r="M12" s="280"/>
      <c r="N12" s="280"/>
      <c r="O12" s="280"/>
      <c r="P12" s="280"/>
      <c r="Q12" s="280"/>
      <c r="R12" s="280"/>
      <c r="S12" s="280"/>
      <c r="T12" s="280"/>
      <c r="U12" s="280"/>
      <c r="V12" s="280"/>
      <c r="W12" s="280"/>
      <c r="X12" s="280"/>
      <c r="Y12" s="281"/>
      <c r="Z12" s="262" t="s">
        <v>68</v>
      </c>
      <c r="AA12" s="266"/>
      <c r="AB12" s="269" t="s">
        <v>69</v>
      </c>
      <c r="AC12" s="206"/>
    </row>
    <row r="13" spans="2:29" ht="14.25" customHeight="1" thickTop="1" thickBot="1" x14ac:dyDescent="0.25">
      <c r="B13" s="142"/>
      <c r="C13" s="51" t="s">
        <v>60</v>
      </c>
      <c r="D13" s="52" t="s">
        <v>70</v>
      </c>
      <c r="E13" s="53" t="s">
        <v>55</v>
      </c>
      <c r="F13" s="54" t="s">
        <v>56</v>
      </c>
      <c r="G13" s="54" t="s">
        <v>57</v>
      </c>
      <c r="H13" s="54" t="s">
        <v>71</v>
      </c>
      <c r="I13" s="145"/>
      <c r="J13" s="270"/>
      <c r="K13" s="277"/>
      <c r="L13" s="272" t="s">
        <v>72</v>
      </c>
      <c r="M13" s="273"/>
      <c r="N13" s="274" t="s">
        <v>73</v>
      </c>
      <c r="O13" s="275"/>
      <c r="P13" s="274" t="s">
        <v>74</v>
      </c>
      <c r="Q13" s="275"/>
      <c r="R13" s="272" t="s">
        <v>75</v>
      </c>
      <c r="S13" s="273"/>
      <c r="T13" s="272" t="s">
        <v>76</v>
      </c>
      <c r="U13" s="273"/>
      <c r="V13" s="272" t="s">
        <v>77</v>
      </c>
      <c r="W13" s="273"/>
      <c r="X13" s="272" t="s">
        <v>78</v>
      </c>
      <c r="Y13" s="273"/>
      <c r="Z13" s="267"/>
      <c r="AA13" s="268"/>
      <c r="AB13" s="270"/>
      <c r="AC13" s="206"/>
    </row>
    <row r="14" spans="2:29" ht="13.5" customHeight="1" thickTop="1" thickBot="1" x14ac:dyDescent="0.25">
      <c r="B14" s="142"/>
      <c r="C14" s="184">
        <v>1</v>
      </c>
      <c r="D14" s="154" t="s">
        <v>79</v>
      </c>
      <c r="E14" s="154">
        <v>314</v>
      </c>
      <c r="F14" s="155">
        <v>286</v>
      </c>
      <c r="G14" s="155">
        <f>Tabla1[[#This Row],[H]]+Tabla1[[#This Row],[M]]</f>
        <v>600</v>
      </c>
      <c r="H14" s="156">
        <f t="shared" ref="H14:H24" si="0">G14/$G$25</f>
        <v>9.0854027861901873E-2</v>
      </c>
      <c r="I14" s="145"/>
      <c r="J14" s="270"/>
      <c r="K14" s="278"/>
      <c r="L14" s="51" t="s">
        <v>55</v>
      </c>
      <c r="M14" s="86" t="s">
        <v>56</v>
      </c>
      <c r="N14" s="87" t="s">
        <v>55</v>
      </c>
      <c r="O14" s="86" t="s">
        <v>56</v>
      </c>
      <c r="P14" s="87" t="s">
        <v>55</v>
      </c>
      <c r="Q14" s="86" t="s">
        <v>56</v>
      </c>
      <c r="R14" s="87" t="s">
        <v>55</v>
      </c>
      <c r="S14" s="86" t="s">
        <v>56</v>
      </c>
      <c r="T14" s="87" t="s">
        <v>55</v>
      </c>
      <c r="U14" s="86" t="s">
        <v>56</v>
      </c>
      <c r="V14" s="87" t="s">
        <v>55</v>
      </c>
      <c r="W14" s="86" t="s">
        <v>56</v>
      </c>
      <c r="X14" s="87" t="s">
        <v>55</v>
      </c>
      <c r="Y14" s="88" t="s">
        <v>56</v>
      </c>
      <c r="Z14" s="89" t="s">
        <v>55</v>
      </c>
      <c r="AA14" s="90" t="s">
        <v>56</v>
      </c>
      <c r="AB14" s="271"/>
      <c r="AC14" s="206"/>
    </row>
    <row r="15" spans="2:29" ht="13.5" customHeight="1" thickTop="1" x14ac:dyDescent="0.2">
      <c r="B15" s="142"/>
      <c r="C15" s="185">
        <v>2</v>
      </c>
      <c r="D15" s="157" t="s">
        <v>80</v>
      </c>
      <c r="E15" s="157">
        <v>234</v>
      </c>
      <c r="F15" s="158">
        <v>234</v>
      </c>
      <c r="G15" s="158">
        <f>Tabla1[[#This Row],[H]]+Tabla1[[#This Row],[M]]</f>
        <v>468</v>
      </c>
      <c r="H15" s="159">
        <f t="shared" si="0"/>
        <v>7.0866141732283464E-2</v>
      </c>
      <c r="I15" s="145"/>
      <c r="J15" s="163">
        <v>1</v>
      </c>
      <c r="K15" s="164" t="s">
        <v>79</v>
      </c>
      <c r="L15" s="165">
        <v>14</v>
      </c>
      <c r="M15" s="166">
        <v>10</v>
      </c>
      <c r="N15" s="165">
        <v>132</v>
      </c>
      <c r="O15" s="166">
        <v>101</v>
      </c>
      <c r="P15" s="165">
        <v>36</v>
      </c>
      <c r="Q15" s="166">
        <v>19</v>
      </c>
      <c r="R15" s="165">
        <v>8</v>
      </c>
      <c r="S15" s="166">
        <v>5</v>
      </c>
      <c r="T15" s="165">
        <v>3</v>
      </c>
      <c r="U15" s="166">
        <v>8</v>
      </c>
      <c r="V15" s="165">
        <v>23</v>
      </c>
      <c r="W15" s="166">
        <v>40</v>
      </c>
      <c r="X15" s="165">
        <v>98</v>
      </c>
      <c r="Y15" s="166">
        <v>103</v>
      </c>
      <c r="Z15" s="167">
        <f t="shared" ref="Z15:AA26" si="1">L15+N15+P15+R15+T15+V15+X15</f>
        <v>314</v>
      </c>
      <c r="AA15" s="168">
        <f t="shared" si="1"/>
        <v>286</v>
      </c>
      <c r="AB15" s="169">
        <f>SUM(Z15:AA15)</f>
        <v>600</v>
      </c>
      <c r="AC15" s="206"/>
    </row>
    <row r="16" spans="2:29" x14ac:dyDescent="0.2">
      <c r="B16" s="142"/>
      <c r="C16" s="185">
        <v>3</v>
      </c>
      <c r="D16" s="157" t="s">
        <v>81</v>
      </c>
      <c r="E16" s="157">
        <v>119</v>
      </c>
      <c r="F16" s="158">
        <v>311</v>
      </c>
      <c r="G16" s="158">
        <f>Tabla1[[#This Row],[H]]+Tabla1[[#This Row],[M]]</f>
        <v>430</v>
      </c>
      <c r="H16" s="159">
        <f t="shared" si="0"/>
        <v>6.5112053301029676E-2</v>
      </c>
      <c r="I16" s="145"/>
      <c r="J16" s="170">
        <v>2</v>
      </c>
      <c r="K16" s="157" t="s">
        <v>80</v>
      </c>
      <c r="L16" s="171">
        <v>1</v>
      </c>
      <c r="M16" s="172">
        <v>1</v>
      </c>
      <c r="N16" s="171">
        <v>26</v>
      </c>
      <c r="O16" s="172">
        <v>34</v>
      </c>
      <c r="P16" s="171">
        <v>63</v>
      </c>
      <c r="Q16" s="172">
        <v>80</v>
      </c>
      <c r="R16" s="171">
        <v>95</v>
      </c>
      <c r="S16" s="172">
        <v>65</v>
      </c>
      <c r="T16" s="171">
        <v>33</v>
      </c>
      <c r="U16" s="172">
        <v>29</v>
      </c>
      <c r="V16" s="171">
        <v>12</v>
      </c>
      <c r="W16" s="172">
        <v>18</v>
      </c>
      <c r="X16" s="171">
        <v>4</v>
      </c>
      <c r="Y16" s="172">
        <v>7</v>
      </c>
      <c r="Z16" s="173">
        <f t="shared" si="1"/>
        <v>234</v>
      </c>
      <c r="AA16" s="174">
        <f t="shared" si="1"/>
        <v>234</v>
      </c>
      <c r="AB16" s="175">
        <f t="shared" ref="AB16:AB25" si="2">SUM(Z16:AA16)</f>
        <v>468</v>
      </c>
      <c r="AC16" s="206"/>
    </row>
    <row r="17" spans="2:29" x14ac:dyDescent="0.2">
      <c r="B17" s="142"/>
      <c r="C17" s="185">
        <v>4</v>
      </c>
      <c r="D17" s="157" t="s">
        <v>82</v>
      </c>
      <c r="E17" s="157">
        <v>129</v>
      </c>
      <c r="F17" s="158">
        <v>292</v>
      </c>
      <c r="G17" s="158">
        <f>Tabla1[[#This Row],[H]]+Tabla1[[#This Row],[M]]</f>
        <v>421</v>
      </c>
      <c r="H17" s="159">
        <f t="shared" si="0"/>
        <v>6.3749242883101145E-2</v>
      </c>
      <c r="I17" s="145"/>
      <c r="J17" s="176">
        <v>3</v>
      </c>
      <c r="K17" s="177" t="s">
        <v>81</v>
      </c>
      <c r="L17" s="171">
        <v>0</v>
      </c>
      <c r="M17" s="172">
        <v>0</v>
      </c>
      <c r="N17" s="171">
        <v>0</v>
      </c>
      <c r="O17" s="172">
        <v>0</v>
      </c>
      <c r="P17" s="171">
        <v>0</v>
      </c>
      <c r="Q17" s="172">
        <v>0</v>
      </c>
      <c r="R17" s="171">
        <v>2</v>
      </c>
      <c r="S17" s="172">
        <v>0</v>
      </c>
      <c r="T17" s="171">
        <v>6</v>
      </c>
      <c r="U17" s="172">
        <v>39</v>
      </c>
      <c r="V17" s="171">
        <v>60</v>
      </c>
      <c r="W17" s="172">
        <v>189</v>
      </c>
      <c r="X17" s="171">
        <v>51</v>
      </c>
      <c r="Y17" s="172">
        <v>83</v>
      </c>
      <c r="Z17" s="173">
        <f t="shared" si="1"/>
        <v>119</v>
      </c>
      <c r="AA17" s="174">
        <f t="shared" si="1"/>
        <v>311</v>
      </c>
      <c r="AB17" s="175">
        <f t="shared" si="2"/>
        <v>430</v>
      </c>
      <c r="AC17" s="206"/>
    </row>
    <row r="18" spans="2:29" x14ac:dyDescent="0.2">
      <c r="B18" s="142"/>
      <c r="C18" s="185">
        <v>5</v>
      </c>
      <c r="D18" s="157" t="s">
        <v>83</v>
      </c>
      <c r="E18" s="157">
        <v>202</v>
      </c>
      <c r="F18" s="158">
        <v>162</v>
      </c>
      <c r="G18" s="158">
        <f>Tabla1[[#This Row],[H]]+Tabla1[[#This Row],[M]]</f>
        <v>364</v>
      </c>
      <c r="H18" s="159">
        <f t="shared" si="0"/>
        <v>5.5118110236220472E-2</v>
      </c>
      <c r="I18" s="145"/>
      <c r="J18" s="170">
        <v>4</v>
      </c>
      <c r="K18" s="157" t="s">
        <v>82</v>
      </c>
      <c r="L18" s="171">
        <v>3</v>
      </c>
      <c r="M18" s="172">
        <v>4</v>
      </c>
      <c r="N18" s="171">
        <v>13</v>
      </c>
      <c r="O18" s="172">
        <v>68</v>
      </c>
      <c r="P18" s="171">
        <v>4</v>
      </c>
      <c r="Q18" s="172">
        <v>31</v>
      </c>
      <c r="R18" s="171">
        <v>4</v>
      </c>
      <c r="S18" s="172">
        <v>10</v>
      </c>
      <c r="T18" s="171">
        <v>4</v>
      </c>
      <c r="U18" s="172">
        <v>15</v>
      </c>
      <c r="V18" s="171">
        <v>26</v>
      </c>
      <c r="W18" s="172">
        <v>74</v>
      </c>
      <c r="X18" s="171">
        <v>75</v>
      </c>
      <c r="Y18" s="172">
        <v>90</v>
      </c>
      <c r="Z18" s="173">
        <f t="shared" si="1"/>
        <v>129</v>
      </c>
      <c r="AA18" s="174">
        <f t="shared" si="1"/>
        <v>292</v>
      </c>
      <c r="AB18" s="175">
        <f t="shared" si="2"/>
        <v>421</v>
      </c>
      <c r="AC18" s="206"/>
    </row>
    <row r="19" spans="2:29" x14ac:dyDescent="0.2">
      <c r="B19" s="142"/>
      <c r="C19" s="185">
        <v>6</v>
      </c>
      <c r="D19" s="157" t="s">
        <v>84</v>
      </c>
      <c r="E19" s="157">
        <v>157</v>
      </c>
      <c r="F19" s="158">
        <v>132</v>
      </c>
      <c r="G19" s="158">
        <f>Tabla1[[#This Row],[H]]+Tabla1[[#This Row],[M]]</f>
        <v>289</v>
      </c>
      <c r="H19" s="159">
        <f t="shared" si="0"/>
        <v>4.3761356753482736E-2</v>
      </c>
      <c r="I19" s="145"/>
      <c r="J19" s="176">
        <v>5</v>
      </c>
      <c r="K19" s="177" t="s">
        <v>83</v>
      </c>
      <c r="L19" s="171">
        <v>2</v>
      </c>
      <c r="M19" s="172">
        <v>2</v>
      </c>
      <c r="N19" s="171">
        <v>9</v>
      </c>
      <c r="O19" s="172">
        <v>9</v>
      </c>
      <c r="P19" s="171">
        <v>12</v>
      </c>
      <c r="Q19" s="172">
        <v>5</v>
      </c>
      <c r="R19" s="171">
        <v>12</v>
      </c>
      <c r="S19" s="172">
        <v>6</v>
      </c>
      <c r="T19" s="171">
        <v>20</v>
      </c>
      <c r="U19" s="172">
        <v>8</v>
      </c>
      <c r="V19" s="171">
        <v>68</v>
      </c>
      <c r="W19" s="172">
        <v>62</v>
      </c>
      <c r="X19" s="171">
        <v>79</v>
      </c>
      <c r="Y19" s="172">
        <v>70</v>
      </c>
      <c r="Z19" s="173">
        <f t="shared" si="1"/>
        <v>202</v>
      </c>
      <c r="AA19" s="174">
        <f t="shared" si="1"/>
        <v>162</v>
      </c>
      <c r="AB19" s="175">
        <f t="shared" si="2"/>
        <v>364</v>
      </c>
      <c r="AC19" s="206"/>
    </row>
    <row r="20" spans="2:29" x14ac:dyDescent="0.2">
      <c r="B20" s="142"/>
      <c r="C20" s="185">
        <v>7</v>
      </c>
      <c r="D20" s="157" t="s">
        <v>85</v>
      </c>
      <c r="E20" s="157">
        <v>117</v>
      </c>
      <c r="F20" s="158">
        <v>75</v>
      </c>
      <c r="G20" s="158">
        <f>Tabla1[[#This Row],[H]]+Tabla1[[#This Row],[M]]</f>
        <v>192</v>
      </c>
      <c r="H20" s="159">
        <f t="shared" si="0"/>
        <v>2.9073288915808602E-2</v>
      </c>
      <c r="I20" s="145"/>
      <c r="J20" s="170">
        <v>6</v>
      </c>
      <c r="K20" s="157" t="s">
        <v>84</v>
      </c>
      <c r="L20" s="171">
        <v>0</v>
      </c>
      <c r="M20" s="172">
        <v>0</v>
      </c>
      <c r="N20" s="171">
        <v>3</v>
      </c>
      <c r="O20" s="172">
        <v>2</v>
      </c>
      <c r="P20" s="171">
        <v>23</v>
      </c>
      <c r="Q20" s="172">
        <v>9</v>
      </c>
      <c r="R20" s="171">
        <v>32</v>
      </c>
      <c r="S20" s="172">
        <v>23</v>
      </c>
      <c r="T20" s="171">
        <v>41</v>
      </c>
      <c r="U20" s="172">
        <v>27</v>
      </c>
      <c r="V20" s="171">
        <v>45</v>
      </c>
      <c r="W20" s="172">
        <v>63</v>
      </c>
      <c r="X20" s="171">
        <v>13</v>
      </c>
      <c r="Y20" s="172">
        <v>8</v>
      </c>
      <c r="Z20" s="173">
        <f t="shared" si="1"/>
        <v>157</v>
      </c>
      <c r="AA20" s="174">
        <f t="shared" si="1"/>
        <v>132</v>
      </c>
      <c r="AB20" s="175">
        <f t="shared" si="2"/>
        <v>289</v>
      </c>
      <c r="AC20" s="206"/>
    </row>
    <row r="21" spans="2:29" x14ac:dyDescent="0.2">
      <c r="B21" s="142"/>
      <c r="C21" s="185">
        <v>8</v>
      </c>
      <c r="D21" s="157" t="s">
        <v>86</v>
      </c>
      <c r="E21" s="157">
        <v>74</v>
      </c>
      <c r="F21" s="158">
        <v>81</v>
      </c>
      <c r="G21" s="158">
        <f>Tabla1[[#This Row],[H]]+Tabla1[[#This Row],[M]]</f>
        <v>155</v>
      </c>
      <c r="H21" s="159">
        <f t="shared" si="0"/>
        <v>2.3470623864324653E-2</v>
      </c>
      <c r="I21" s="145"/>
      <c r="J21" s="176">
        <v>7</v>
      </c>
      <c r="K21" s="177" t="s">
        <v>85</v>
      </c>
      <c r="L21" s="171">
        <v>0</v>
      </c>
      <c r="M21" s="172">
        <v>0</v>
      </c>
      <c r="N21" s="171">
        <v>0</v>
      </c>
      <c r="O21" s="172">
        <v>0</v>
      </c>
      <c r="P21" s="171">
        <v>0</v>
      </c>
      <c r="Q21" s="172">
        <v>0</v>
      </c>
      <c r="R21" s="171">
        <v>0</v>
      </c>
      <c r="S21" s="172">
        <v>0</v>
      </c>
      <c r="T21" s="171">
        <v>0</v>
      </c>
      <c r="U21" s="172">
        <v>2</v>
      </c>
      <c r="V21" s="171">
        <v>17</v>
      </c>
      <c r="W21" s="172">
        <v>8</v>
      </c>
      <c r="X21" s="171">
        <v>100</v>
      </c>
      <c r="Y21" s="172">
        <v>65</v>
      </c>
      <c r="Z21" s="173">
        <f t="shared" si="1"/>
        <v>117</v>
      </c>
      <c r="AA21" s="174">
        <f t="shared" si="1"/>
        <v>75</v>
      </c>
      <c r="AB21" s="175">
        <f t="shared" si="2"/>
        <v>192</v>
      </c>
      <c r="AC21" s="206"/>
    </row>
    <row r="22" spans="2:29" x14ac:dyDescent="0.2">
      <c r="B22" s="142"/>
      <c r="C22" s="185">
        <v>9</v>
      </c>
      <c r="D22" s="157" t="s">
        <v>87</v>
      </c>
      <c r="E22" s="157">
        <v>75</v>
      </c>
      <c r="F22" s="158">
        <v>73</v>
      </c>
      <c r="G22" s="158">
        <f>Tabla1[[#This Row],[H]]+Tabla1[[#This Row],[M]]</f>
        <v>148</v>
      </c>
      <c r="H22" s="159">
        <f t="shared" si="0"/>
        <v>2.2410660205935795E-2</v>
      </c>
      <c r="I22" s="145"/>
      <c r="J22" s="170">
        <v>8</v>
      </c>
      <c r="K22" s="157" t="s">
        <v>86</v>
      </c>
      <c r="L22" s="171">
        <v>0</v>
      </c>
      <c r="M22" s="172">
        <v>0</v>
      </c>
      <c r="N22" s="171">
        <v>0</v>
      </c>
      <c r="O22" s="172">
        <v>0</v>
      </c>
      <c r="P22" s="171">
        <v>0</v>
      </c>
      <c r="Q22" s="172">
        <v>0</v>
      </c>
      <c r="R22" s="171">
        <v>0</v>
      </c>
      <c r="S22" s="172">
        <v>0</v>
      </c>
      <c r="T22" s="171">
        <v>0</v>
      </c>
      <c r="U22" s="172">
        <v>0</v>
      </c>
      <c r="V22" s="171">
        <v>22</v>
      </c>
      <c r="W22" s="172">
        <v>13</v>
      </c>
      <c r="X22" s="171">
        <v>52</v>
      </c>
      <c r="Y22" s="172">
        <v>68</v>
      </c>
      <c r="Z22" s="173">
        <f t="shared" si="1"/>
        <v>74</v>
      </c>
      <c r="AA22" s="174">
        <f t="shared" si="1"/>
        <v>81</v>
      </c>
      <c r="AB22" s="175">
        <f t="shared" si="2"/>
        <v>155</v>
      </c>
      <c r="AC22" s="206"/>
    </row>
    <row r="23" spans="2:29" x14ac:dyDescent="0.2">
      <c r="B23" s="142"/>
      <c r="C23" s="185">
        <v>10</v>
      </c>
      <c r="D23" s="157" t="s">
        <v>88</v>
      </c>
      <c r="E23" s="157">
        <v>79</v>
      </c>
      <c r="F23" s="158">
        <v>58</v>
      </c>
      <c r="G23" s="158">
        <f>Tabla1[[#This Row],[H]]+Tabla1[[#This Row],[M]]</f>
        <v>137</v>
      </c>
      <c r="H23" s="159">
        <f t="shared" si="0"/>
        <v>2.0745003028467594E-2</v>
      </c>
      <c r="I23" s="145"/>
      <c r="J23" s="176">
        <v>9</v>
      </c>
      <c r="K23" s="177" t="s">
        <v>87</v>
      </c>
      <c r="L23" s="171">
        <v>3</v>
      </c>
      <c r="M23" s="172">
        <v>2</v>
      </c>
      <c r="N23" s="171">
        <v>39</v>
      </c>
      <c r="O23" s="172">
        <v>30</v>
      </c>
      <c r="P23" s="171">
        <v>8</v>
      </c>
      <c r="Q23" s="172">
        <v>14</v>
      </c>
      <c r="R23" s="171">
        <v>4</v>
      </c>
      <c r="S23" s="172">
        <v>2</v>
      </c>
      <c r="T23" s="171">
        <v>8</v>
      </c>
      <c r="U23" s="172">
        <v>2</v>
      </c>
      <c r="V23" s="171">
        <v>6</v>
      </c>
      <c r="W23" s="172">
        <v>8</v>
      </c>
      <c r="X23" s="171">
        <v>7</v>
      </c>
      <c r="Y23" s="172">
        <v>15</v>
      </c>
      <c r="Z23" s="173">
        <f t="shared" si="1"/>
        <v>75</v>
      </c>
      <c r="AA23" s="174">
        <f t="shared" si="1"/>
        <v>73</v>
      </c>
      <c r="AB23" s="175">
        <f t="shared" si="2"/>
        <v>148</v>
      </c>
      <c r="AC23" s="206"/>
    </row>
    <row r="24" spans="2:29" ht="13.5" thickBot="1" x14ac:dyDescent="0.25">
      <c r="B24" s="142"/>
      <c r="C24" s="186"/>
      <c r="D24" s="160" t="s">
        <v>89</v>
      </c>
      <c r="E24" s="160">
        <v>1537</v>
      </c>
      <c r="F24" s="161">
        <f>3567-1704</f>
        <v>1863</v>
      </c>
      <c r="G24" s="161">
        <f>Tabla1[[#This Row],[H]]+Tabla1[[#This Row],[M]]</f>
        <v>3400</v>
      </c>
      <c r="H24" s="162">
        <f t="shared" si="0"/>
        <v>0.51483949121744399</v>
      </c>
      <c r="I24" s="147"/>
      <c r="J24" s="170">
        <v>10</v>
      </c>
      <c r="K24" s="157" t="s">
        <v>88</v>
      </c>
      <c r="L24" s="171">
        <v>0</v>
      </c>
      <c r="M24" s="172">
        <v>0</v>
      </c>
      <c r="N24" s="171">
        <v>0</v>
      </c>
      <c r="O24" s="172">
        <v>0</v>
      </c>
      <c r="P24" s="171">
        <v>0</v>
      </c>
      <c r="Q24" s="172">
        <v>0</v>
      </c>
      <c r="R24" s="171">
        <v>2</v>
      </c>
      <c r="S24" s="172">
        <v>1</v>
      </c>
      <c r="T24" s="171">
        <v>3</v>
      </c>
      <c r="U24" s="172">
        <v>1</v>
      </c>
      <c r="V24" s="171">
        <v>29</v>
      </c>
      <c r="W24" s="172">
        <v>20</v>
      </c>
      <c r="X24" s="171">
        <v>45</v>
      </c>
      <c r="Y24" s="172">
        <v>36</v>
      </c>
      <c r="Z24" s="173">
        <f t="shared" si="1"/>
        <v>79</v>
      </c>
      <c r="AA24" s="174">
        <f t="shared" si="1"/>
        <v>58</v>
      </c>
      <c r="AB24" s="175">
        <f t="shared" si="2"/>
        <v>137</v>
      </c>
      <c r="AC24" s="206"/>
    </row>
    <row r="25" spans="2:29" ht="14.25" thickTop="1" thickBot="1" x14ac:dyDescent="0.25">
      <c r="B25" s="142"/>
      <c r="C25" s="55"/>
      <c r="D25" s="56" t="s">
        <v>90</v>
      </c>
      <c r="E25" s="56">
        <f>SUM(E14:E24)</f>
        <v>3037</v>
      </c>
      <c r="F25" s="56">
        <f>SUM(F14:F24)</f>
        <v>3567</v>
      </c>
      <c r="G25" s="56">
        <f>Tabla1[[#This Row],[H]]+Tabla1[[#This Row],[M]]</f>
        <v>6604</v>
      </c>
      <c r="H25" s="57">
        <f>SUM(H14:H24)</f>
        <v>1</v>
      </c>
      <c r="I25" s="145"/>
      <c r="J25" s="210"/>
      <c r="K25" s="211" t="s">
        <v>89</v>
      </c>
      <c r="L25" s="212">
        <v>2</v>
      </c>
      <c r="M25" s="213">
        <v>5</v>
      </c>
      <c r="N25" s="212">
        <v>67</v>
      </c>
      <c r="O25" s="213">
        <v>62</v>
      </c>
      <c r="P25" s="212">
        <v>53</v>
      </c>
      <c r="Q25" s="213">
        <v>40</v>
      </c>
      <c r="R25" s="212">
        <v>43</v>
      </c>
      <c r="S25" s="213">
        <v>50</v>
      </c>
      <c r="T25" s="212">
        <v>101</v>
      </c>
      <c r="U25" s="213">
        <v>108</v>
      </c>
      <c r="V25" s="212">
        <v>481</v>
      </c>
      <c r="W25" s="213">
        <v>697</v>
      </c>
      <c r="X25" s="212">
        <v>790</v>
      </c>
      <c r="Y25" s="214">
        <v>901</v>
      </c>
      <c r="Z25" s="215">
        <f t="shared" si="1"/>
        <v>1537</v>
      </c>
      <c r="AA25" s="216">
        <f t="shared" si="1"/>
        <v>1863</v>
      </c>
      <c r="AB25" s="183">
        <f t="shared" si="2"/>
        <v>3400</v>
      </c>
      <c r="AC25" s="206"/>
    </row>
    <row r="26" spans="2:29" ht="14.25" customHeight="1" thickTop="1" thickBot="1" x14ac:dyDescent="0.25">
      <c r="B26" s="142"/>
      <c r="C26" s="148" t="s">
        <v>91</v>
      </c>
      <c r="D26" s="149"/>
      <c r="E26" s="145"/>
      <c r="F26" s="145"/>
      <c r="G26" s="145"/>
      <c r="H26" s="145"/>
      <c r="I26" s="145"/>
      <c r="J26" s="282" t="s">
        <v>90</v>
      </c>
      <c r="K26" s="283"/>
      <c r="L26" s="91">
        <f t="shared" ref="L26:Y26" si="3">SUM(L15:L25)</f>
        <v>25</v>
      </c>
      <c r="M26" s="92">
        <f t="shared" si="3"/>
        <v>24</v>
      </c>
      <c r="N26" s="91">
        <f t="shared" si="3"/>
        <v>289</v>
      </c>
      <c r="O26" s="92">
        <f t="shared" si="3"/>
        <v>306</v>
      </c>
      <c r="P26" s="92">
        <f t="shared" si="3"/>
        <v>199</v>
      </c>
      <c r="Q26" s="92">
        <f t="shared" si="3"/>
        <v>198</v>
      </c>
      <c r="R26" s="91">
        <f t="shared" si="3"/>
        <v>202</v>
      </c>
      <c r="S26" s="92">
        <f t="shared" si="3"/>
        <v>162</v>
      </c>
      <c r="T26" s="91">
        <f t="shared" si="3"/>
        <v>219</v>
      </c>
      <c r="U26" s="92">
        <f t="shared" si="3"/>
        <v>239</v>
      </c>
      <c r="V26" s="91">
        <f t="shared" si="3"/>
        <v>789</v>
      </c>
      <c r="W26" s="92">
        <f t="shared" si="3"/>
        <v>1192</v>
      </c>
      <c r="X26" s="91">
        <f t="shared" si="3"/>
        <v>1314</v>
      </c>
      <c r="Y26" s="92">
        <f t="shared" si="3"/>
        <v>1446</v>
      </c>
      <c r="Z26" s="91">
        <f t="shared" si="1"/>
        <v>3037</v>
      </c>
      <c r="AA26" s="92">
        <f t="shared" si="1"/>
        <v>3567</v>
      </c>
      <c r="AB26" s="93">
        <f>SUM(AB15:AB25)</f>
        <v>6604</v>
      </c>
      <c r="AC26" s="206"/>
    </row>
    <row r="27" spans="2:29" ht="14.25" customHeight="1" thickTop="1" x14ac:dyDescent="0.2">
      <c r="B27" s="142"/>
      <c r="C27" s="150"/>
      <c r="D27" s="149"/>
      <c r="E27" s="145"/>
      <c r="F27" s="145"/>
      <c r="G27" s="145"/>
      <c r="H27" s="145"/>
      <c r="I27" s="145"/>
      <c r="J27" s="145"/>
      <c r="K27" s="145"/>
      <c r="L27" s="145"/>
      <c r="M27" s="145"/>
      <c r="N27" s="145"/>
      <c r="O27" s="145"/>
      <c r="P27" s="145"/>
      <c r="Q27" s="145"/>
      <c r="R27" s="145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206"/>
    </row>
    <row r="28" spans="2:29" ht="13.5" customHeight="1" x14ac:dyDescent="0.2">
      <c r="B28" s="142"/>
      <c r="C28" s="144"/>
      <c r="D28" s="145"/>
      <c r="E28" s="145"/>
      <c r="F28" s="145"/>
      <c r="G28" s="145"/>
      <c r="H28" s="145"/>
      <c r="I28" s="145"/>
      <c r="J28" s="145"/>
      <c r="K28" s="145"/>
      <c r="L28" s="145"/>
      <c r="M28" s="145"/>
      <c r="N28" s="145"/>
      <c r="O28" s="145"/>
      <c r="P28" s="145"/>
      <c r="Q28" s="145"/>
      <c r="R28" s="145"/>
      <c r="S28" s="145"/>
      <c r="T28" s="145"/>
      <c r="U28" s="145"/>
      <c r="V28" s="145"/>
      <c r="W28" s="145"/>
      <c r="X28" s="145"/>
      <c r="Y28" s="145"/>
      <c r="Z28" s="145"/>
      <c r="AA28" s="145"/>
      <c r="AB28" s="145"/>
      <c r="AC28" s="206"/>
    </row>
    <row r="29" spans="2:29" ht="15.75" x14ac:dyDescent="0.25">
      <c r="B29" s="142"/>
      <c r="C29" s="146" t="s">
        <v>92</v>
      </c>
      <c r="D29" s="145"/>
      <c r="E29" s="145"/>
      <c r="F29" s="145"/>
      <c r="G29" s="145"/>
      <c r="H29" s="145"/>
      <c r="I29" s="145"/>
      <c r="J29" s="145"/>
      <c r="K29" s="145"/>
      <c r="L29" s="145"/>
      <c r="M29" s="145"/>
      <c r="N29" s="145"/>
      <c r="O29" s="145"/>
      <c r="P29" s="145"/>
      <c r="Q29" s="145"/>
      <c r="R29" s="145"/>
      <c r="S29" s="145"/>
      <c r="T29" s="145"/>
      <c r="U29" s="145"/>
      <c r="V29" s="145"/>
      <c r="W29" s="145"/>
      <c r="X29" s="145"/>
      <c r="Y29" s="145"/>
      <c r="Z29" s="145"/>
      <c r="AA29" s="145"/>
      <c r="AB29" s="145"/>
      <c r="AC29" s="206"/>
    </row>
    <row r="30" spans="2:29" ht="16.5" thickBot="1" x14ac:dyDescent="0.3">
      <c r="B30" s="142"/>
      <c r="C30" s="146"/>
      <c r="D30" s="145"/>
      <c r="E30" s="145"/>
      <c r="F30" s="145"/>
      <c r="G30" s="145"/>
      <c r="H30" s="145"/>
      <c r="I30" s="145"/>
      <c r="J30" s="145"/>
      <c r="K30" s="145"/>
      <c r="L30" s="145"/>
      <c r="M30" s="145"/>
      <c r="N30" s="145"/>
      <c r="O30" s="145"/>
      <c r="P30" s="145"/>
      <c r="Q30" s="145"/>
      <c r="R30" s="145"/>
      <c r="S30" s="145"/>
      <c r="T30" s="145"/>
      <c r="U30" s="145"/>
      <c r="V30" s="145"/>
      <c r="W30" s="145"/>
      <c r="X30" s="145"/>
      <c r="Y30" s="145"/>
      <c r="Z30" s="145"/>
      <c r="AA30" s="145"/>
      <c r="AB30" s="145"/>
      <c r="AC30" s="206"/>
    </row>
    <row r="31" spans="2:29" ht="14.25" customHeight="1" thickTop="1" thickBot="1" x14ac:dyDescent="0.25">
      <c r="B31" s="142"/>
      <c r="C31" s="144"/>
      <c r="D31" s="145"/>
      <c r="E31" s="145"/>
      <c r="F31" s="145"/>
      <c r="G31" s="145"/>
      <c r="H31" s="145"/>
      <c r="I31" s="145"/>
      <c r="J31" s="269" t="s">
        <v>66</v>
      </c>
      <c r="K31" s="276" t="s">
        <v>67</v>
      </c>
      <c r="L31" s="279" t="s">
        <v>93</v>
      </c>
      <c r="M31" s="280"/>
      <c r="N31" s="280"/>
      <c r="O31" s="280"/>
      <c r="P31" s="280"/>
      <c r="Q31" s="280"/>
      <c r="R31" s="280"/>
      <c r="S31" s="280"/>
      <c r="T31" s="280"/>
      <c r="U31" s="280"/>
      <c r="V31" s="280"/>
      <c r="W31" s="280"/>
      <c r="X31" s="280"/>
      <c r="Y31" s="281"/>
      <c r="Z31" s="262" t="s">
        <v>68</v>
      </c>
      <c r="AA31" s="266"/>
      <c r="AB31" s="269" t="s">
        <v>69</v>
      </c>
      <c r="AC31" s="206"/>
    </row>
    <row r="32" spans="2:29" ht="14.25" customHeight="1" thickTop="1" thickBot="1" x14ac:dyDescent="0.25">
      <c r="B32" s="142"/>
      <c r="C32" s="51" t="s">
        <v>60</v>
      </c>
      <c r="D32" s="52" t="s">
        <v>70</v>
      </c>
      <c r="E32" s="53" t="s">
        <v>55</v>
      </c>
      <c r="F32" s="54" t="s">
        <v>56</v>
      </c>
      <c r="G32" s="54" t="s">
        <v>57</v>
      </c>
      <c r="H32" s="54" t="s">
        <v>71</v>
      </c>
      <c r="I32" s="145"/>
      <c r="J32" s="270"/>
      <c r="K32" s="277"/>
      <c r="L32" s="272" t="s">
        <v>72</v>
      </c>
      <c r="M32" s="273"/>
      <c r="N32" s="274" t="s">
        <v>73</v>
      </c>
      <c r="O32" s="275"/>
      <c r="P32" s="274" t="s">
        <v>74</v>
      </c>
      <c r="Q32" s="275"/>
      <c r="R32" s="272" t="s">
        <v>75</v>
      </c>
      <c r="S32" s="273"/>
      <c r="T32" s="272" t="s">
        <v>76</v>
      </c>
      <c r="U32" s="273"/>
      <c r="V32" s="272" t="s">
        <v>77</v>
      </c>
      <c r="W32" s="273"/>
      <c r="X32" s="272" t="s">
        <v>78</v>
      </c>
      <c r="Y32" s="273"/>
      <c r="Z32" s="267"/>
      <c r="AA32" s="268"/>
      <c r="AB32" s="270"/>
      <c r="AC32" s="206"/>
    </row>
    <row r="33" spans="2:29" ht="14.25" thickTop="1" thickBot="1" x14ac:dyDescent="0.25">
      <c r="B33" s="142"/>
      <c r="C33" s="184">
        <v>1</v>
      </c>
      <c r="D33" s="154" t="s">
        <v>81</v>
      </c>
      <c r="E33" s="154">
        <v>117</v>
      </c>
      <c r="F33" s="155">
        <v>311</v>
      </c>
      <c r="G33" s="155">
        <f>+Tabla13[[#This Row],[H]]+Tabla13[[#This Row],[M]]</f>
        <v>428</v>
      </c>
      <c r="H33" s="156">
        <f t="shared" ref="H33:H43" si="4">G33/$G$44</f>
        <v>8.2323523754568181E-2</v>
      </c>
      <c r="I33" s="145"/>
      <c r="J33" s="270"/>
      <c r="K33" s="278"/>
      <c r="L33" s="51" t="s">
        <v>55</v>
      </c>
      <c r="M33" s="86" t="s">
        <v>56</v>
      </c>
      <c r="N33" s="87" t="s">
        <v>55</v>
      </c>
      <c r="O33" s="86" t="s">
        <v>56</v>
      </c>
      <c r="P33" s="87" t="s">
        <v>55</v>
      </c>
      <c r="Q33" s="86" t="s">
        <v>56</v>
      </c>
      <c r="R33" s="87" t="s">
        <v>55</v>
      </c>
      <c r="S33" s="86" t="s">
        <v>56</v>
      </c>
      <c r="T33" s="87" t="s">
        <v>55</v>
      </c>
      <c r="U33" s="86" t="s">
        <v>56</v>
      </c>
      <c r="V33" s="87" t="s">
        <v>55</v>
      </c>
      <c r="W33" s="86" t="s">
        <v>56</v>
      </c>
      <c r="X33" s="87" t="s">
        <v>55</v>
      </c>
      <c r="Y33" s="88" t="s">
        <v>56</v>
      </c>
      <c r="Z33" s="89" t="s">
        <v>55</v>
      </c>
      <c r="AA33" s="90" t="s">
        <v>56</v>
      </c>
      <c r="AB33" s="271"/>
      <c r="AC33" s="206"/>
    </row>
    <row r="34" spans="2:29" ht="13.5" thickTop="1" x14ac:dyDescent="0.2">
      <c r="B34" s="142"/>
      <c r="C34" s="185">
        <v>2</v>
      </c>
      <c r="D34" s="157" t="s">
        <v>83</v>
      </c>
      <c r="E34" s="157">
        <v>167</v>
      </c>
      <c r="F34" s="158">
        <v>140</v>
      </c>
      <c r="G34" s="158">
        <f>+Tabla13[[#This Row],[H]]+Tabla13[[#This Row],[M]]</f>
        <v>307</v>
      </c>
      <c r="H34" s="159">
        <f t="shared" si="4"/>
        <v>5.9049817272552416E-2</v>
      </c>
      <c r="I34" s="145"/>
      <c r="J34" s="163">
        <v>1</v>
      </c>
      <c r="K34" s="164" t="s">
        <v>81</v>
      </c>
      <c r="L34" s="165">
        <v>0</v>
      </c>
      <c r="M34" s="166">
        <v>0</v>
      </c>
      <c r="N34" s="165">
        <v>0</v>
      </c>
      <c r="O34" s="166">
        <v>0</v>
      </c>
      <c r="P34" s="165">
        <v>0</v>
      </c>
      <c r="Q34" s="166">
        <v>0</v>
      </c>
      <c r="R34" s="165">
        <v>0</v>
      </c>
      <c r="S34" s="166">
        <v>0</v>
      </c>
      <c r="T34" s="165">
        <v>6</v>
      </c>
      <c r="U34" s="166">
        <v>39</v>
      </c>
      <c r="V34" s="165">
        <v>60</v>
      </c>
      <c r="W34" s="166">
        <v>189</v>
      </c>
      <c r="X34" s="165">
        <v>51</v>
      </c>
      <c r="Y34" s="166">
        <v>83</v>
      </c>
      <c r="Z34" s="167">
        <f t="shared" ref="Z34:AA45" si="5">L34+N34+P34+R34+T34+V34+X34</f>
        <v>117</v>
      </c>
      <c r="AA34" s="168">
        <f t="shared" si="5"/>
        <v>311</v>
      </c>
      <c r="AB34" s="169">
        <f>SUM(Z34:AA34)</f>
        <v>428</v>
      </c>
      <c r="AC34" s="206"/>
    </row>
    <row r="35" spans="2:29" x14ac:dyDescent="0.2">
      <c r="B35" s="142"/>
      <c r="C35" s="185">
        <v>3</v>
      </c>
      <c r="D35" s="157" t="s">
        <v>82</v>
      </c>
      <c r="E35" s="157">
        <v>105</v>
      </c>
      <c r="F35" s="158">
        <v>179</v>
      </c>
      <c r="G35" s="158">
        <f>+Tabla13[[#This Row],[H]]+Tabla13[[#This Row],[M]]</f>
        <v>284</v>
      </c>
      <c r="H35" s="159">
        <f t="shared" si="4"/>
        <v>5.4625889594152724E-2</v>
      </c>
      <c r="I35" s="145"/>
      <c r="J35" s="170">
        <v>2</v>
      </c>
      <c r="K35" s="157" t="s">
        <v>83</v>
      </c>
      <c r="L35" s="171">
        <v>0</v>
      </c>
      <c r="M35" s="172">
        <v>0</v>
      </c>
      <c r="N35" s="171">
        <v>0</v>
      </c>
      <c r="O35" s="172">
        <v>0</v>
      </c>
      <c r="P35" s="171">
        <v>0</v>
      </c>
      <c r="Q35" s="172">
        <v>0</v>
      </c>
      <c r="R35" s="171">
        <v>0</v>
      </c>
      <c r="S35" s="172">
        <v>0</v>
      </c>
      <c r="T35" s="171">
        <v>20</v>
      </c>
      <c r="U35" s="172">
        <v>8</v>
      </c>
      <c r="V35" s="171">
        <v>68</v>
      </c>
      <c r="W35" s="172">
        <v>62</v>
      </c>
      <c r="X35" s="171">
        <v>79</v>
      </c>
      <c r="Y35" s="172">
        <v>70</v>
      </c>
      <c r="Z35" s="173">
        <f t="shared" si="5"/>
        <v>167</v>
      </c>
      <c r="AA35" s="174">
        <f t="shared" si="5"/>
        <v>140</v>
      </c>
      <c r="AB35" s="175">
        <f t="shared" ref="AB35:AB44" si="6">SUM(Z35:AA35)</f>
        <v>307</v>
      </c>
      <c r="AC35" s="206"/>
    </row>
    <row r="36" spans="2:29" x14ac:dyDescent="0.2">
      <c r="B36" s="142"/>
      <c r="C36" s="185">
        <v>4</v>
      </c>
      <c r="D36" s="157" t="s">
        <v>79</v>
      </c>
      <c r="E36" s="157">
        <v>124</v>
      </c>
      <c r="F36" s="158">
        <v>151</v>
      </c>
      <c r="G36" s="158">
        <f>+Tabla13[[#This Row],[H]]+Tabla13[[#This Row],[M]]</f>
        <v>275</v>
      </c>
      <c r="H36" s="159">
        <f t="shared" si="4"/>
        <v>5.2894787459126756E-2</v>
      </c>
      <c r="I36" s="145"/>
      <c r="J36" s="176">
        <v>3</v>
      </c>
      <c r="K36" s="177" t="s">
        <v>82</v>
      </c>
      <c r="L36" s="171">
        <v>0</v>
      </c>
      <c r="M36" s="172">
        <v>0</v>
      </c>
      <c r="N36" s="171">
        <v>0</v>
      </c>
      <c r="O36" s="172">
        <v>0</v>
      </c>
      <c r="P36" s="171">
        <v>0</v>
      </c>
      <c r="Q36" s="172">
        <v>0</v>
      </c>
      <c r="R36" s="171">
        <v>0</v>
      </c>
      <c r="S36" s="172">
        <v>0</v>
      </c>
      <c r="T36" s="171">
        <v>4</v>
      </c>
      <c r="U36" s="172">
        <v>15</v>
      </c>
      <c r="V36" s="171">
        <v>26</v>
      </c>
      <c r="W36" s="172">
        <v>74</v>
      </c>
      <c r="X36" s="171">
        <v>75</v>
      </c>
      <c r="Y36" s="172">
        <v>90</v>
      </c>
      <c r="Z36" s="173">
        <f t="shared" si="5"/>
        <v>105</v>
      </c>
      <c r="AA36" s="174">
        <f t="shared" si="5"/>
        <v>179</v>
      </c>
      <c r="AB36" s="175">
        <f t="shared" si="6"/>
        <v>284</v>
      </c>
      <c r="AC36" s="206"/>
    </row>
    <row r="37" spans="2:29" x14ac:dyDescent="0.2">
      <c r="B37" s="142"/>
      <c r="C37" s="185">
        <v>5</v>
      </c>
      <c r="D37" s="157" t="s">
        <v>84</v>
      </c>
      <c r="E37" s="157">
        <v>99</v>
      </c>
      <c r="F37" s="158">
        <v>98</v>
      </c>
      <c r="G37" s="158">
        <f>+Tabla13[[#This Row],[H]]+Tabla13[[#This Row],[M]]</f>
        <v>197</v>
      </c>
      <c r="H37" s="159">
        <f t="shared" si="4"/>
        <v>3.7891902288901713E-2</v>
      </c>
      <c r="I37" s="145"/>
      <c r="J37" s="170">
        <v>4</v>
      </c>
      <c r="K37" s="157" t="s">
        <v>79</v>
      </c>
      <c r="L37" s="171">
        <v>0</v>
      </c>
      <c r="M37" s="172">
        <v>0</v>
      </c>
      <c r="N37" s="171">
        <v>0</v>
      </c>
      <c r="O37" s="172">
        <v>0</v>
      </c>
      <c r="P37" s="171">
        <v>0</v>
      </c>
      <c r="Q37" s="172">
        <v>0</v>
      </c>
      <c r="R37" s="171">
        <v>0</v>
      </c>
      <c r="S37" s="172">
        <v>0</v>
      </c>
      <c r="T37" s="171">
        <v>3</v>
      </c>
      <c r="U37" s="172">
        <v>8</v>
      </c>
      <c r="V37" s="171">
        <v>23</v>
      </c>
      <c r="W37" s="172">
        <v>40</v>
      </c>
      <c r="X37" s="171">
        <v>98</v>
      </c>
      <c r="Y37" s="172">
        <v>103</v>
      </c>
      <c r="Z37" s="173">
        <f t="shared" si="5"/>
        <v>124</v>
      </c>
      <c r="AA37" s="174">
        <f t="shared" si="5"/>
        <v>151</v>
      </c>
      <c r="AB37" s="175">
        <f t="shared" si="6"/>
        <v>275</v>
      </c>
      <c r="AC37" s="206"/>
    </row>
    <row r="38" spans="2:29" x14ac:dyDescent="0.2">
      <c r="B38" s="142"/>
      <c r="C38" s="185">
        <v>6</v>
      </c>
      <c r="D38" s="157" t="s">
        <v>85</v>
      </c>
      <c r="E38" s="157">
        <v>117</v>
      </c>
      <c r="F38" s="158">
        <v>75</v>
      </c>
      <c r="G38" s="158">
        <f>+Tabla13[[#This Row],[H]]+Tabla13[[#This Row],[M]]</f>
        <v>192</v>
      </c>
      <c r="H38" s="159">
        <f t="shared" si="4"/>
        <v>3.693017888055395E-2</v>
      </c>
      <c r="I38" s="145"/>
      <c r="J38" s="176">
        <v>5</v>
      </c>
      <c r="K38" s="177" t="s">
        <v>84</v>
      </c>
      <c r="L38" s="171">
        <v>0</v>
      </c>
      <c r="M38" s="172">
        <v>0</v>
      </c>
      <c r="N38" s="171">
        <v>0</v>
      </c>
      <c r="O38" s="172">
        <v>0</v>
      </c>
      <c r="P38" s="171">
        <v>0</v>
      </c>
      <c r="Q38" s="172">
        <v>0</v>
      </c>
      <c r="R38" s="171">
        <v>0</v>
      </c>
      <c r="S38" s="172">
        <v>0</v>
      </c>
      <c r="T38" s="171">
        <v>41</v>
      </c>
      <c r="U38" s="172">
        <v>27</v>
      </c>
      <c r="V38" s="171">
        <v>45</v>
      </c>
      <c r="W38" s="172">
        <v>63</v>
      </c>
      <c r="X38" s="171">
        <v>13</v>
      </c>
      <c r="Y38" s="172">
        <v>8</v>
      </c>
      <c r="Z38" s="173">
        <f t="shared" si="5"/>
        <v>99</v>
      </c>
      <c r="AA38" s="174">
        <f t="shared" si="5"/>
        <v>98</v>
      </c>
      <c r="AB38" s="175">
        <f t="shared" si="6"/>
        <v>197</v>
      </c>
      <c r="AC38" s="206"/>
    </row>
    <row r="39" spans="2:29" x14ac:dyDescent="0.2">
      <c r="B39" s="142"/>
      <c r="C39" s="185">
        <v>7</v>
      </c>
      <c r="D39" s="157" t="s">
        <v>86</v>
      </c>
      <c r="E39" s="157">
        <v>74</v>
      </c>
      <c r="F39" s="158">
        <v>81</v>
      </c>
      <c r="G39" s="158">
        <f>+Tabla13[[#This Row],[H]]+Tabla13[[#This Row],[M]]</f>
        <v>155</v>
      </c>
      <c r="H39" s="159">
        <f t="shared" si="4"/>
        <v>2.9813425658780535E-2</v>
      </c>
      <c r="I39" s="145"/>
      <c r="J39" s="170">
        <v>6</v>
      </c>
      <c r="K39" s="157" t="s">
        <v>85</v>
      </c>
      <c r="L39" s="171">
        <v>0</v>
      </c>
      <c r="M39" s="172">
        <v>0</v>
      </c>
      <c r="N39" s="171">
        <v>0</v>
      </c>
      <c r="O39" s="172">
        <v>0</v>
      </c>
      <c r="P39" s="171">
        <v>0</v>
      </c>
      <c r="Q39" s="172">
        <v>0</v>
      </c>
      <c r="R39" s="171">
        <v>0</v>
      </c>
      <c r="S39" s="172">
        <v>0</v>
      </c>
      <c r="T39" s="171">
        <v>0</v>
      </c>
      <c r="U39" s="172">
        <v>2</v>
      </c>
      <c r="V39" s="171">
        <v>17</v>
      </c>
      <c r="W39" s="172">
        <v>8</v>
      </c>
      <c r="X39" s="171">
        <v>100</v>
      </c>
      <c r="Y39" s="172">
        <v>65</v>
      </c>
      <c r="Z39" s="173">
        <f t="shared" si="5"/>
        <v>117</v>
      </c>
      <c r="AA39" s="174">
        <f t="shared" si="5"/>
        <v>75</v>
      </c>
      <c r="AB39" s="175">
        <f t="shared" si="6"/>
        <v>192</v>
      </c>
      <c r="AC39" s="206"/>
    </row>
    <row r="40" spans="2:29" x14ac:dyDescent="0.2">
      <c r="B40" s="142"/>
      <c r="C40" s="185">
        <v>8</v>
      </c>
      <c r="D40" s="157" t="s">
        <v>88</v>
      </c>
      <c r="E40" s="157">
        <v>77</v>
      </c>
      <c r="F40" s="158">
        <v>57</v>
      </c>
      <c r="G40" s="158">
        <f>+Tabla13[[#This Row],[H]]+Tabla13[[#This Row],[M]]</f>
        <v>134</v>
      </c>
      <c r="H40" s="159">
        <f t="shared" si="4"/>
        <v>2.5774187343719945E-2</v>
      </c>
      <c r="I40" s="145"/>
      <c r="J40" s="176">
        <v>7</v>
      </c>
      <c r="K40" s="177" t="s">
        <v>86</v>
      </c>
      <c r="L40" s="171">
        <v>0</v>
      </c>
      <c r="M40" s="172">
        <v>0</v>
      </c>
      <c r="N40" s="171">
        <v>0</v>
      </c>
      <c r="O40" s="172">
        <v>0</v>
      </c>
      <c r="P40" s="171">
        <v>0</v>
      </c>
      <c r="Q40" s="172">
        <v>0</v>
      </c>
      <c r="R40" s="171">
        <v>0</v>
      </c>
      <c r="S40" s="172">
        <v>0</v>
      </c>
      <c r="T40" s="171">
        <v>0</v>
      </c>
      <c r="U40" s="172">
        <v>0</v>
      </c>
      <c r="V40" s="171">
        <v>22</v>
      </c>
      <c r="W40" s="172">
        <v>13</v>
      </c>
      <c r="X40" s="171">
        <v>52</v>
      </c>
      <c r="Y40" s="172">
        <v>68</v>
      </c>
      <c r="Z40" s="173">
        <f t="shared" si="5"/>
        <v>74</v>
      </c>
      <c r="AA40" s="174">
        <f t="shared" si="5"/>
        <v>81</v>
      </c>
      <c r="AB40" s="175">
        <f t="shared" si="6"/>
        <v>155</v>
      </c>
      <c r="AC40" s="206"/>
    </row>
    <row r="41" spans="2:29" x14ac:dyDescent="0.2">
      <c r="B41" s="142"/>
      <c r="C41" s="185">
        <v>9</v>
      </c>
      <c r="D41" s="157" t="s">
        <v>94</v>
      </c>
      <c r="E41" s="157">
        <v>55</v>
      </c>
      <c r="F41" s="158">
        <v>74</v>
      </c>
      <c r="G41" s="158">
        <f>+Tabla13[[#This Row],[H]]+Tabla13[[#This Row],[M]]</f>
        <v>129</v>
      </c>
      <c r="H41" s="159">
        <f t="shared" si="4"/>
        <v>2.4812463935372186E-2</v>
      </c>
      <c r="I41" s="145"/>
      <c r="J41" s="170">
        <v>8</v>
      </c>
      <c r="K41" s="157" t="s">
        <v>88</v>
      </c>
      <c r="L41" s="171">
        <v>0</v>
      </c>
      <c r="M41" s="172">
        <v>0</v>
      </c>
      <c r="N41" s="171">
        <v>0</v>
      </c>
      <c r="O41" s="172">
        <v>0</v>
      </c>
      <c r="P41" s="171">
        <v>0</v>
      </c>
      <c r="Q41" s="172">
        <v>0</v>
      </c>
      <c r="R41" s="171">
        <v>0</v>
      </c>
      <c r="S41" s="172">
        <v>0</v>
      </c>
      <c r="T41" s="171">
        <v>3</v>
      </c>
      <c r="U41" s="172">
        <v>1</v>
      </c>
      <c r="V41" s="171">
        <v>29</v>
      </c>
      <c r="W41" s="172">
        <v>20</v>
      </c>
      <c r="X41" s="171">
        <v>45</v>
      </c>
      <c r="Y41" s="172">
        <v>36</v>
      </c>
      <c r="Z41" s="173">
        <f t="shared" si="5"/>
        <v>77</v>
      </c>
      <c r="AA41" s="174">
        <f t="shared" si="5"/>
        <v>57</v>
      </c>
      <c r="AB41" s="175">
        <f t="shared" si="6"/>
        <v>134</v>
      </c>
      <c r="AC41" s="206"/>
    </row>
    <row r="42" spans="2:29" x14ac:dyDescent="0.2">
      <c r="B42" s="142"/>
      <c r="C42" s="185">
        <v>10</v>
      </c>
      <c r="D42" s="157" t="s">
        <v>95</v>
      </c>
      <c r="E42" s="157">
        <v>68</v>
      </c>
      <c r="F42" s="158">
        <v>48</v>
      </c>
      <c r="G42" s="158">
        <f>+Tabla13[[#This Row],[H]]+Tabla13[[#This Row],[M]]</f>
        <v>116</v>
      </c>
      <c r="H42" s="159">
        <f t="shared" si="4"/>
        <v>2.2311983073668013E-2</v>
      </c>
      <c r="I42" s="145"/>
      <c r="J42" s="176">
        <v>9</v>
      </c>
      <c r="K42" s="177" t="s">
        <v>94</v>
      </c>
      <c r="L42" s="171">
        <v>0</v>
      </c>
      <c r="M42" s="172">
        <v>0</v>
      </c>
      <c r="N42" s="171">
        <v>0</v>
      </c>
      <c r="O42" s="172">
        <v>0</v>
      </c>
      <c r="P42" s="171">
        <v>0</v>
      </c>
      <c r="Q42" s="172">
        <v>0</v>
      </c>
      <c r="R42" s="171">
        <v>0</v>
      </c>
      <c r="S42" s="172">
        <v>0</v>
      </c>
      <c r="T42" s="171">
        <v>1</v>
      </c>
      <c r="U42" s="172">
        <v>0</v>
      </c>
      <c r="V42" s="171">
        <v>18</v>
      </c>
      <c r="W42" s="172">
        <v>6</v>
      </c>
      <c r="X42" s="171">
        <v>36</v>
      </c>
      <c r="Y42" s="172">
        <v>68</v>
      </c>
      <c r="Z42" s="173">
        <f t="shared" si="5"/>
        <v>55</v>
      </c>
      <c r="AA42" s="174">
        <f t="shared" si="5"/>
        <v>74</v>
      </c>
      <c r="AB42" s="175">
        <f t="shared" si="6"/>
        <v>129</v>
      </c>
      <c r="AC42" s="206"/>
    </row>
    <row r="43" spans="2:29" ht="13.5" thickBot="1" x14ac:dyDescent="0.25">
      <c r="B43" s="142"/>
      <c r="C43" s="186"/>
      <c r="D43" s="160" t="s">
        <v>89</v>
      </c>
      <c r="E43" s="160">
        <v>1319</v>
      </c>
      <c r="F43" s="161">
        <v>1663</v>
      </c>
      <c r="G43" s="161">
        <f>+Tabla13[[#This Row],[H]]+Tabla13[[#This Row],[M]]</f>
        <v>2982</v>
      </c>
      <c r="H43" s="162">
        <f t="shared" si="4"/>
        <v>0.57357184073860357</v>
      </c>
      <c r="I43" s="147"/>
      <c r="J43" s="170">
        <v>10</v>
      </c>
      <c r="K43" s="157" t="s">
        <v>95</v>
      </c>
      <c r="L43" s="171">
        <v>0</v>
      </c>
      <c r="M43" s="172">
        <v>0</v>
      </c>
      <c r="N43" s="171">
        <v>0</v>
      </c>
      <c r="O43" s="172">
        <v>0</v>
      </c>
      <c r="P43" s="171">
        <v>0</v>
      </c>
      <c r="Q43" s="172">
        <v>0</v>
      </c>
      <c r="R43" s="171">
        <v>0</v>
      </c>
      <c r="S43" s="172">
        <v>0</v>
      </c>
      <c r="T43" s="171">
        <v>3</v>
      </c>
      <c r="U43" s="172">
        <v>4</v>
      </c>
      <c r="V43" s="171">
        <v>20</v>
      </c>
      <c r="W43" s="172">
        <v>5</v>
      </c>
      <c r="X43" s="171">
        <v>45</v>
      </c>
      <c r="Y43" s="172">
        <v>39</v>
      </c>
      <c r="Z43" s="173">
        <f t="shared" si="5"/>
        <v>68</v>
      </c>
      <c r="AA43" s="174">
        <f t="shared" si="5"/>
        <v>48</v>
      </c>
      <c r="AB43" s="175">
        <f t="shared" si="6"/>
        <v>116</v>
      </c>
      <c r="AC43" s="206"/>
    </row>
    <row r="44" spans="2:29" ht="14.25" thickTop="1" thickBot="1" x14ac:dyDescent="0.25">
      <c r="B44" s="142"/>
      <c r="C44" s="55"/>
      <c r="D44" s="56" t="s">
        <v>90</v>
      </c>
      <c r="E44" s="56">
        <f>SUM(E33:E43)</f>
        <v>2322</v>
      </c>
      <c r="F44" s="56">
        <f>SUM(F33:F43)</f>
        <v>2877</v>
      </c>
      <c r="G44" s="56">
        <f>SUM(G33:G43)</f>
        <v>5199</v>
      </c>
      <c r="H44" s="57">
        <f>SUM(H33:H43)</f>
        <v>1</v>
      </c>
      <c r="I44" s="145"/>
      <c r="J44" s="210"/>
      <c r="K44" s="211" t="s">
        <v>89</v>
      </c>
      <c r="L44" s="212">
        <v>0</v>
      </c>
      <c r="M44" s="213">
        <v>0</v>
      </c>
      <c r="N44" s="212">
        <v>0</v>
      </c>
      <c r="O44" s="213">
        <v>0</v>
      </c>
      <c r="P44" s="212">
        <v>0</v>
      </c>
      <c r="Q44" s="213">
        <v>0</v>
      </c>
      <c r="R44" s="212">
        <v>0</v>
      </c>
      <c r="S44" s="213">
        <v>0</v>
      </c>
      <c r="T44" s="212">
        <v>138</v>
      </c>
      <c r="U44" s="213">
        <v>135</v>
      </c>
      <c r="V44" s="212">
        <v>461</v>
      </c>
      <c r="W44" s="213">
        <v>712</v>
      </c>
      <c r="X44" s="212">
        <v>720</v>
      </c>
      <c r="Y44" s="214">
        <v>816</v>
      </c>
      <c r="Z44" s="215">
        <f t="shared" si="5"/>
        <v>1319</v>
      </c>
      <c r="AA44" s="216">
        <f t="shared" si="5"/>
        <v>1663</v>
      </c>
      <c r="AB44" s="183">
        <f t="shared" si="6"/>
        <v>2982</v>
      </c>
      <c r="AC44" s="206"/>
    </row>
    <row r="45" spans="2:29" ht="14.25" customHeight="1" thickTop="1" thickBot="1" x14ac:dyDescent="0.25">
      <c r="B45" s="142"/>
      <c r="C45" s="148" t="s">
        <v>91</v>
      </c>
      <c r="D45" s="149"/>
      <c r="E45" s="145"/>
      <c r="F45" s="145"/>
      <c r="G45" s="145"/>
      <c r="H45" s="145"/>
      <c r="I45" s="145"/>
      <c r="J45" s="282"/>
      <c r="K45" s="283" t="s">
        <v>90</v>
      </c>
      <c r="L45" s="91">
        <f t="shared" ref="L45:Y45" si="7">SUM(L34:L44)</f>
        <v>0</v>
      </c>
      <c r="M45" s="92">
        <f t="shared" si="7"/>
        <v>0</v>
      </c>
      <c r="N45" s="91">
        <f t="shared" si="7"/>
        <v>0</v>
      </c>
      <c r="O45" s="92">
        <f t="shared" si="7"/>
        <v>0</v>
      </c>
      <c r="P45" s="92">
        <f t="shared" si="7"/>
        <v>0</v>
      </c>
      <c r="Q45" s="92">
        <f t="shared" si="7"/>
        <v>0</v>
      </c>
      <c r="R45" s="91">
        <f t="shared" si="7"/>
        <v>0</v>
      </c>
      <c r="S45" s="92">
        <f t="shared" si="7"/>
        <v>0</v>
      </c>
      <c r="T45" s="91">
        <f t="shared" si="7"/>
        <v>219</v>
      </c>
      <c r="U45" s="92">
        <f t="shared" si="7"/>
        <v>239</v>
      </c>
      <c r="V45" s="91">
        <f t="shared" si="7"/>
        <v>789</v>
      </c>
      <c r="W45" s="92">
        <f t="shared" si="7"/>
        <v>1192</v>
      </c>
      <c r="X45" s="91">
        <f t="shared" si="7"/>
        <v>1314</v>
      </c>
      <c r="Y45" s="92">
        <f t="shared" si="7"/>
        <v>1446</v>
      </c>
      <c r="Z45" s="91">
        <f t="shared" si="5"/>
        <v>2322</v>
      </c>
      <c r="AA45" s="92">
        <f t="shared" si="5"/>
        <v>2877</v>
      </c>
      <c r="AB45" s="93">
        <f>SUM(AB34:AB44)</f>
        <v>5199</v>
      </c>
      <c r="AC45" s="206"/>
    </row>
    <row r="46" spans="2:29" ht="13.5" thickTop="1" x14ac:dyDescent="0.2">
      <c r="B46" s="142"/>
      <c r="C46" s="148"/>
      <c r="D46" s="149"/>
      <c r="E46" s="145"/>
      <c r="F46" s="145"/>
      <c r="G46" s="145"/>
      <c r="H46" s="145"/>
      <c r="I46" s="145"/>
      <c r="J46" s="145"/>
      <c r="K46" s="145"/>
      <c r="L46" s="145"/>
      <c r="M46" s="145"/>
      <c r="N46" s="145"/>
      <c r="O46" s="145"/>
      <c r="P46" s="145"/>
      <c r="Q46" s="145"/>
      <c r="R46" s="145"/>
      <c r="S46" s="145"/>
      <c r="T46" s="145"/>
      <c r="U46" s="145"/>
      <c r="V46" s="145"/>
      <c r="W46" s="145"/>
      <c r="X46" s="145"/>
      <c r="Y46" s="145"/>
      <c r="Z46" s="145"/>
      <c r="AA46" s="145"/>
      <c r="AB46" s="145"/>
      <c r="AC46" s="206"/>
    </row>
    <row r="47" spans="2:29" x14ac:dyDescent="0.2">
      <c r="B47" s="142"/>
      <c r="C47" s="148"/>
      <c r="D47" s="149"/>
      <c r="E47" s="145"/>
      <c r="F47" s="145"/>
      <c r="G47" s="145"/>
      <c r="H47" s="145"/>
      <c r="I47" s="145"/>
      <c r="J47" s="145"/>
      <c r="K47" s="145"/>
      <c r="L47" s="145"/>
      <c r="M47" s="145"/>
      <c r="N47" s="145"/>
      <c r="O47" s="145"/>
      <c r="P47" s="145"/>
      <c r="Q47" s="145"/>
      <c r="R47" s="145"/>
      <c r="S47" s="145"/>
      <c r="T47" s="145"/>
      <c r="U47" s="145"/>
      <c r="V47" s="145"/>
      <c r="W47" s="145"/>
      <c r="X47" s="145"/>
      <c r="Y47" s="145"/>
      <c r="Z47" s="145"/>
      <c r="AA47" s="145"/>
      <c r="AB47" s="145"/>
      <c r="AC47" s="206"/>
    </row>
    <row r="48" spans="2:29" ht="15.75" x14ac:dyDescent="0.25">
      <c r="B48" s="142"/>
      <c r="C48" s="146" t="s">
        <v>96</v>
      </c>
      <c r="D48" s="145"/>
      <c r="E48" s="145"/>
      <c r="F48" s="145"/>
      <c r="G48" s="145"/>
      <c r="H48" s="145"/>
      <c r="I48" s="145"/>
      <c r="J48" s="145"/>
      <c r="K48" s="145"/>
      <c r="L48" s="145"/>
      <c r="M48" s="145"/>
      <c r="N48" s="145"/>
      <c r="O48" s="145"/>
      <c r="P48" s="145"/>
      <c r="Q48" s="145"/>
      <c r="R48" s="145"/>
      <c r="S48" s="145"/>
      <c r="T48" s="145"/>
      <c r="U48" s="145"/>
      <c r="V48" s="145"/>
      <c r="W48" s="145"/>
      <c r="X48" s="145"/>
      <c r="Y48" s="145"/>
      <c r="Z48" s="145"/>
      <c r="AA48" s="145"/>
      <c r="AB48" s="145"/>
      <c r="AC48" s="206"/>
    </row>
    <row r="49" spans="2:29" ht="16.5" thickBot="1" x14ac:dyDescent="0.3">
      <c r="B49" s="142"/>
      <c r="C49" s="146"/>
      <c r="D49" s="145"/>
      <c r="E49" s="145"/>
      <c r="F49" s="145"/>
      <c r="G49" s="145"/>
      <c r="H49" s="145"/>
      <c r="I49" s="145"/>
      <c r="J49" s="145"/>
      <c r="K49" s="145"/>
      <c r="L49" s="145"/>
      <c r="M49" s="145"/>
      <c r="N49" s="145"/>
      <c r="O49" s="145"/>
      <c r="P49" s="145"/>
      <c r="Q49" s="145"/>
      <c r="R49" s="145"/>
      <c r="S49" s="145"/>
      <c r="T49" s="145"/>
      <c r="U49" s="145"/>
      <c r="V49" s="145"/>
      <c r="W49" s="145"/>
      <c r="X49" s="145"/>
      <c r="Y49" s="145"/>
      <c r="Z49" s="145"/>
      <c r="AA49" s="145"/>
      <c r="AB49" s="145"/>
      <c r="AC49" s="206"/>
    </row>
    <row r="50" spans="2:29" ht="14.25" customHeight="1" thickTop="1" thickBot="1" x14ac:dyDescent="0.25">
      <c r="B50" s="142"/>
      <c r="C50" s="144"/>
      <c r="D50" s="145"/>
      <c r="E50" s="145"/>
      <c r="F50" s="145"/>
      <c r="G50" s="145"/>
      <c r="H50" s="145"/>
      <c r="I50" s="145"/>
      <c r="J50" s="269" t="s">
        <v>66</v>
      </c>
      <c r="K50" s="276" t="s">
        <v>67</v>
      </c>
      <c r="L50" s="279" t="s">
        <v>93</v>
      </c>
      <c r="M50" s="280"/>
      <c r="N50" s="280"/>
      <c r="O50" s="280"/>
      <c r="P50" s="280"/>
      <c r="Q50" s="280"/>
      <c r="R50" s="280"/>
      <c r="S50" s="280"/>
      <c r="T50" s="280"/>
      <c r="U50" s="280"/>
      <c r="V50" s="280"/>
      <c r="W50" s="280"/>
      <c r="X50" s="280"/>
      <c r="Y50" s="281"/>
      <c r="Z50" s="262" t="s">
        <v>68</v>
      </c>
      <c r="AA50" s="266"/>
      <c r="AB50" s="269" t="s">
        <v>69</v>
      </c>
      <c r="AC50" s="206"/>
    </row>
    <row r="51" spans="2:29" ht="14.25" customHeight="1" thickTop="1" thickBot="1" x14ac:dyDescent="0.25">
      <c r="B51" s="142"/>
      <c r="C51" s="51" t="s">
        <v>60</v>
      </c>
      <c r="D51" s="52" t="s">
        <v>70</v>
      </c>
      <c r="E51" s="53" t="s">
        <v>55</v>
      </c>
      <c r="F51" s="54" t="s">
        <v>56</v>
      </c>
      <c r="G51" s="54" t="s">
        <v>57</v>
      </c>
      <c r="H51" s="54" t="s">
        <v>71</v>
      </c>
      <c r="I51" s="145"/>
      <c r="J51" s="270"/>
      <c r="K51" s="277"/>
      <c r="L51" s="272" t="s">
        <v>72</v>
      </c>
      <c r="M51" s="273"/>
      <c r="N51" s="274" t="s">
        <v>73</v>
      </c>
      <c r="O51" s="275"/>
      <c r="P51" s="274" t="s">
        <v>74</v>
      </c>
      <c r="Q51" s="275"/>
      <c r="R51" s="272" t="s">
        <v>75</v>
      </c>
      <c r="S51" s="273"/>
      <c r="T51" s="272" t="s">
        <v>76</v>
      </c>
      <c r="U51" s="273"/>
      <c r="V51" s="272" t="s">
        <v>77</v>
      </c>
      <c r="W51" s="273"/>
      <c r="X51" s="272" t="s">
        <v>78</v>
      </c>
      <c r="Y51" s="273"/>
      <c r="Z51" s="267"/>
      <c r="AA51" s="268"/>
      <c r="AB51" s="270"/>
      <c r="AC51" s="206"/>
    </row>
    <row r="52" spans="2:29" ht="14.25" thickTop="1" thickBot="1" x14ac:dyDescent="0.25">
      <c r="B52" s="142"/>
      <c r="C52" s="184">
        <v>1</v>
      </c>
      <c r="D52" s="154" t="s">
        <v>80</v>
      </c>
      <c r="E52" s="154">
        <v>185</v>
      </c>
      <c r="F52" s="155">
        <v>180</v>
      </c>
      <c r="G52" s="155">
        <f>Tabla134[[#This Row],[H]]+Tabla134[[#This Row],[M]]</f>
        <v>365</v>
      </c>
      <c r="H52" s="156">
        <f t="shared" ref="H52:H62" si="8">G52/$G$63</f>
        <v>0.2597864768683274</v>
      </c>
      <c r="I52" s="145"/>
      <c r="J52" s="270"/>
      <c r="K52" s="278"/>
      <c r="L52" s="51" t="s">
        <v>55</v>
      </c>
      <c r="M52" s="86" t="s">
        <v>56</v>
      </c>
      <c r="N52" s="87" t="s">
        <v>55</v>
      </c>
      <c r="O52" s="86" t="s">
        <v>56</v>
      </c>
      <c r="P52" s="87" t="s">
        <v>55</v>
      </c>
      <c r="Q52" s="86" t="s">
        <v>56</v>
      </c>
      <c r="R52" s="87" t="s">
        <v>55</v>
      </c>
      <c r="S52" s="86" t="s">
        <v>56</v>
      </c>
      <c r="T52" s="87" t="s">
        <v>55</v>
      </c>
      <c r="U52" s="86" t="s">
        <v>56</v>
      </c>
      <c r="V52" s="87" t="s">
        <v>55</v>
      </c>
      <c r="W52" s="86" t="s">
        <v>56</v>
      </c>
      <c r="X52" s="87" t="s">
        <v>55</v>
      </c>
      <c r="Y52" s="88" t="s">
        <v>56</v>
      </c>
      <c r="Z52" s="89" t="s">
        <v>55</v>
      </c>
      <c r="AA52" s="90" t="s">
        <v>56</v>
      </c>
      <c r="AB52" s="271"/>
      <c r="AC52" s="206"/>
    </row>
    <row r="53" spans="2:29" ht="13.5" thickTop="1" x14ac:dyDescent="0.2">
      <c r="B53" s="142"/>
      <c r="C53" s="185">
        <v>2</v>
      </c>
      <c r="D53" s="157" t="s">
        <v>79</v>
      </c>
      <c r="E53" s="157">
        <v>190</v>
      </c>
      <c r="F53" s="158">
        <v>135</v>
      </c>
      <c r="G53" s="158">
        <f>Tabla134[[#This Row],[H]]+Tabla134[[#This Row],[M]]</f>
        <v>325</v>
      </c>
      <c r="H53" s="159">
        <f t="shared" si="8"/>
        <v>0.23131672597864769</v>
      </c>
      <c r="I53" s="145"/>
      <c r="J53" s="163">
        <v>1</v>
      </c>
      <c r="K53" s="164" t="s">
        <v>80</v>
      </c>
      <c r="L53" s="165">
        <v>1</v>
      </c>
      <c r="M53" s="166">
        <v>1</v>
      </c>
      <c r="N53" s="165">
        <v>26</v>
      </c>
      <c r="O53" s="166">
        <v>34</v>
      </c>
      <c r="P53" s="165">
        <v>63</v>
      </c>
      <c r="Q53" s="166">
        <v>80</v>
      </c>
      <c r="R53" s="165">
        <v>95</v>
      </c>
      <c r="S53" s="166">
        <v>65</v>
      </c>
      <c r="T53" s="165">
        <v>0</v>
      </c>
      <c r="U53" s="166">
        <v>0</v>
      </c>
      <c r="V53" s="165">
        <v>0</v>
      </c>
      <c r="W53" s="166">
        <v>0</v>
      </c>
      <c r="X53" s="165">
        <v>0</v>
      </c>
      <c r="Y53" s="166">
        <v>0</v>
      </c>
      <c r="Z53" s="167">
        <f t="shared" ref="Z53:AA64" si="9">L53+N53+P53+R53+T53+V53+X53</f>
        <v>185</v>
      </c>
      <c r="AA53" s="168">
        <f t="shared" si="9"/>
        <v>180</v>
      </c>
      <c r="AB53" s="169">
        <f>SUM(Z53:AA53)</f>
        <v>365</v>
      </c>
      <c r="AC53" s="206"/>
    </row>
    <row r="54" spans="2:29" x14ac:dyDescent="0.2">
      <c r="B54" s="142"/>
      <c r="C54" s="185">
        <v>3</v>
      </c>
      <c r="D54" s="157" t="s">
        <v>82</v>
      </c>
      <c r="E54" s="157">
        <v>24</v>
      </c>
      <c r="F54" s="158">
        <v>113</v>
      </c>
      <c r="G54" s="158">
        <f>Tabla134[[#This Row],[H]]+Tabla134[[#This Row],[M]]</f>
        <v>137</v>
      </c>
      <c r="H54" s="159">
        <f t="shared" si="8"/>
        <v>9.7508896797153022E-2</v>
      </c>
      <c r="I54" s="145"/>
      <c r="J54" s="170">
        <v>2</v>
      </c>
      <c r="K54" s="157" t="s">
        <v>79</v>
      </c>
      <c r="L54" s="171">
        <v>14</v>
      </c>
      <c r="M54" s="172">
        <v>10</v>
      </c>
      <c r="N54" s="171">
        <v>132</v>
      </c>
      <c r="O54" s="172">
        <v>101</v>
      </c>
      <c r="P54" s="171">
        <v>36</v>
      </c>
      <c r="Q54" s="172">
        <v>19</v>
      </c>
      <c r="R54" s="171">
        <v>8</v>
      </c>
      <c r="S54" s="172">
        <v>5</v>
      </c>
      <c r="T54" s="171">
        <v>0</v>
      </c>
      <c r="U54" s="172">
        <v>0</v>
      </c>
      <c r="V54" s="171">
        <v>0</v>
      </c>
      <c r="W54" s="172">
        <v>0</v>
      </c>
      <c r="X54" s="171">
        <v>0</v>
      </c>
      <c r="Y54" s="172">
        <v>0</v>
      </c>
      <c r="Z54" s="173">
        <f t="shared" si="9"/>
        <v>190</v>
      </c>
      <c r="AA54" s="174">
        <f t="shared" si="9"/>
        <v>135</v>
      </c>
      <c r="AB54" s="175">
        <f t="shared" ref="AB54:AB63" si="10">SUM(Z54:AA54)</f>
        <v>325</v>
      </c>
      <c r="AC54" s="206"/>
    </row>
    <row r="55" spans="2:29" x14ac:dyDescent="0.2">
      <c r="B55" s="142"/>
      <c r="C55" s="185">
        <v>4</v>
      </c>
      <c r="D55" s="157" t="s">
        <v>87</v>
      </c>
      <c r="E55" s="157">
        <v>54</v>
      </c>
      <c r="F55" s="158">
        <v>48</v>
      </c>
      <c r="G55" s="158">
        <f>Tabla134[[#This Row],[H]]+Tabla134[[#This Row],[M]]</f>
        <v>102</v>
      </c>
      <c r="H55" s="159">
        <f t="shared" si="8"/>
        <v>7.2597864768683268E-2</v>
      </c>
      <c r="I55" s="145"/>
      <c r="J55" s="176">
        <v>3</v>
      </c>
      <c r="K55" s="177" t="s">
        <v>82</v>
      </c>
      <c r="L55" s="171">
        <v>3</v>
      </c>
      <c r="M55" s="172">
        <v>4</v>
      </c>
      <c r="N55" s="171">
        <v>13</v>
      </c>
      <c r="O55" s="172">
        <v>68</v>
      </c>
      <c r="P55" s="171">
        <v>4</v>
      </c>
      <c r="Q55" s="172">
        <v>31</v>
      </c>
      <c r="R55" s="171">
        <v>4</v>
      </c>
      <c r="S55" s="172">
        <v>10</v>
      </c>
      <c r="T55" s="171">
        <v>0</v>
      </c>
      <c r="U55" s="172">
        <v>0</v>
      </c>
      <c r="V55" s="171">
        <v>0</v>
      </c>
      <c r="W55" s="172">
        <v>0</v>
      </c>
      <c r="X55" s="171">
        <v>0</v>
      </c>
      <c r="Y55" s="172">
        <v>0</v>
      </c>
      <c r="Z55" s="173">
        <f t="shared" si="9"/>
        <v>24</v>
      </c>
      <c r="AA55" s="174">
        <f t="shared" si="9"/>
        <v>113</v>
      </c>
      <c r="AB55" s="175">
        <f t="shared" si="10"/>
        <v>137</v>
      </c>
      <c r="AC55" s="206"/>
    </row>
    <row r="56" spans="2:29" x14ac:dyDescent="0.2">
      <c r="B56" s="142"/>
      <c r="C56" s="185">
        <v>5</v>
      </c>
      <c r="D56" s="157" t="s">
        <v>84</v>
      </c>
      <c r="E56" s="157">
        <v>58</v>
      </c>
      <c r="F56" s="158">
        <v>34</v>
      </c>
      <c r="G56" s="158">
        <f>Tabla134[[#This Row],[H]]+Tabla134[[#This Row],[M]]</f>
        <v>92</v>
      </c>
      <c r="H56" s="159">
        <f t="shared" si="8"/>
        <v>6.5480427046263348E-2</v>
      </c>
      <c r="I56" s="145"/>
      <c r="J56" s="170">
        <v>4</v>
      </c>
      <c r="K56" s="157" t="s">
        <v>87</v>
      </c>
      <c r="L56" s="171">
        <v>3</v>
      </c>
      <c r="M56" s="172">
        <v>2</v>
      </c>
      <c r="N56" s="171">
        <v>39</v>
      </c>
      <c r="O56" s="172">
        <v>30</v>
      </c>
      <c r="P56" s="171">
        <v>8</v>
      </c>
      <c r="Q56" s="172">
        <v>14</v>
      </c>
      <c r="R56" s="171">
        <v>4</v>
      </c>
      <c r="S56" s="172">
        <v>2</v>
      </c>
      <c r="T56" s="171">
        <v>0</v>
      </c>
      <c r="U56" s="172">
        <v>0</v>
      </c>
      <c r="V56" s="171">
        <v>0</v>
      </c>
      <c r="W56" s="172">
        <v>0</v>
      </c>
      <c r="X56" s="171">
        <v>0</v>
      </c>
      <c r="Y56" s="172">
        <v>0</v>
      </c>
      <c r="Z56" s="173">
        <f t="shared" si="9"/>
        <v>54</v>
      </c>
      <c r="AA56" s="174">
        <f t="shared" si="9"/>
        <v>48</v>
      </c>
      <c r="AB56" s="175">
        <f t="shared" si="10"/>
        <v>102</v>
      </c>
      <c r="AC56" s="206"/>
    </row>
    <row r="57" spans="2:29" x14ac:dyDescent="0.2">
      <c r="B57" s="142"/>
      <c r="C57" s="185">
        <v>6</v>
      </c>
      <c r="D57" s="157" t="s">
        <v>83</v>
      </c>
      <c r="E57" s="157">
        <v>35</v>
      </c>
      <c r="F57" s="158">
        <v>22</v>
      </c>
      <c r="G57" s="158">
        <f>Tabla134[[#This Row],[H]]+Tabla134[[#This Row],[M]]</f>
        <v>57</v>
      </c>
      <c r="H57" s="159">
        <f t="shared" si="8"/>
        <v>4.0569395017793594E-2</v>
      </c>
      <c r="I57" s="145"/>
      <c r="J57" s="176">
        <v>5</v>
      </c>
      <c r="K57" s="177" t="s">
        <v>84</v>
      </c>
      <c r="L57" s="171">
        <v>0</v>
      </c>
      <c r="M57" s="172">
        <v>0</v>
      </c>
      <c r="N57" s="171">
        <v>3</v>
      </c>
      <c r="O57" s="172">
        <v>2</v>
      </c>
      <c r="P57" s="171">
        <v>23</v>
      </c>
      <c r="Q57" s="172">
        <v>9</v>
      </c>
      <c r="R57" s="171">
        <v>32</v>
      </c>
      <c r="S57" s="172">
        <v>23</v>
      </c>
      <c r="T57" s="171">
        <v>0</v>
      </c>
      <c r="U57" s="172">
        <v>0</v>
      </c>
      <c r="V57" s="171">
        <v>0</v>
      </c>
      <c r="W57" s="172">
        <v>0</v>
      </c>
      <c r="X57" s="171">
        <v>0</v>
      </c>
      <c r="Y57" s="172">
        <v>0</v>
      </c>
      <c r="Z57" s="173">
        <f t="shared" si="9"/>
        <v>58</v>
      </c>
      <c r="AA57" s="174">
        <f t="shared" si="9"/>
        <v>34</v>
      </c>
      <c r="AB57" s="175">
        <f t="shared" si="10"/>
        <v>92</v>
      </c>
      <c r="AC57" s="206"/>
    </row>
    <row r="58" spans="2:29" x14ac:dyDescent="0.2">
      <c r="B58" s="142"/>
      <c r="C58" s="185">
        <v>7</v>
      </c>
      <c r="D58" s="157" t="s">
        <v>97</v>
      </c>
      <c r="E58" s="157">
        <v>15</v>
      </c>
      <c r="F58" s="158">
        <v>23</v>
      </c>
      <c r="G58" s="158">
        <f>Tabla134[[#This Row],[H]]+Tabla134[[#This Row],[M]]</f>
        <v>38</v>
      </c>
      <c r="H58" s="159">
        <f t="shared" si="8"/>
        <v>2.7046263345195731E-2</v>
      </c>
      <c r="I58" s="145"/>
      <c r="J58" s="170">
        <v>6</v>
      </c>
      <c r="K58" s="157" t="s">
        <v>83</v>
      </c>
      <c r="L58" s="171">
        <v>2</v>
      </c>
      <c r="M58" s="172">
        <v>2</v>
      </c>
      <c r="N58" s="171">
        <v>9</v>
      </c>
      <c r="O58" s="172">
        <v>9</v>
      </c>
      <c r="P58" s="171">
        <v>12</v>
      </c>
      <c r="Q58" s="172">
        <v>5</v>
      </c>
      <c r="R58" s="171">
        <v>12</v>
      </c>
      <c r="S58" s="172">
        <v>6</v>
      </c>
      <c r="T58" s="171">
        <v>0</v>
      </c>
      <c r="U58" s="172">
        <v>0</v>
      </c>
      <c r="V58" s="171">
        <v>0</v>
      </c>
      <c r="W58" s="172">
        <v>0</v>
      </c>
      <c r="X58" s="171">
        <v>0</v>
      </c>
      <c r="Y58" s="172">
        <v>0</v>
      </c>
      <c r="Z58" s="173">
        <f t="shared" si="9"/>
        <v>35</v>
      </c>
      <c r="AA58" s="174">
        <f t="shared" si="9"/>
        <v>22</v>
      </c>
      <c r="AB58" s="175">
        <f t="shared" si="10"/>
        <v>57</v>
      </c>
      <c r="AC58" s="206"/>
    </row>
    <row r="59" spans="2:29" x14ac:dyDescent="0.2">
      <c r="B59" s="142"/>
      <c r="C59" s="185">
        <v>8</v>
      </c>
      <c r="D59" s="157" t="s">
        <v>98</v>
      </c>
      <c r="E59" s="157">
        <v>9</v>
      </c>
      <c r="F59" s="158">
        <v>9</v>
      </c>
      <c r="G59" s="158">
        <f>Tabla134[[#This Row],[H]]+Tabla134[[#This Row],[M]]</f>
        <v>18</v>
      </c>
      <c r="H59" s="159">
        <f t="shared" si="8"/>
        <v>1.2811387900355872E-2</v>
      </c>
      <c r="I59" s="145"/>
      <c r="J59" s="176">
        <v>7</v>
      </c>
      <c r="K59" s="177" t="s">
        <v>97</v>
      </c>
      <c r="L59" s="171">
        <v>2</v>
      </c>
      <c r="M59" s="172">
        <v>1</v>
      </c>
      <c r="N59" s="171">
        <v>7</v>
      </c>
      <c r="O59" s="172">
        <v>14</v>
      </c>
      <c r="P59" s="171">
        <v>6</v>
      </c>
      <c r="Q59" s="172">
        <v>2</v>
      </c>
      <c r="R59" s="171">
        <v>0</v>
      </c>
      <c r="S59" s="172">
        <v>6</v>
      </c>
      <c r="T59" s="171">
        <v>0</v>
      </c>
      <c r="U59" s="172">
        <v>0</v>
      </c>
      <c r="V59" s="171">
        <v>0</v>
      </c>
      <c r="W59" s="172">
        <v>0</v>
      </c>
      <c r="X59" s="171">
        <v>0</v>
      </c>
      <c r="Y59" s="172">
        <v>0</v>
      </c>
      <c r="Z59" s="173">
        <f t="shared" si="9"/>
        <v>15</v>
      </c>
      <c r="AA59" s="174">
        <f t="shared" si="9"/>
        <v>23</v>
      </c>
      <c r="AB59" s="175">
        <f t="shared" si="10"/>
        <v>38</v>
      </c>
      <c r="AC59" s="206"/>
    </row>
    <row r="60" spans="2:29" x14ac:dyDescent="0.2">
      <c r="B60" s="142"/>
      <c r="C60" s="185">
        <v>9</v>
      </c>
      <c r="D60" s="157" t="s">
        <v>99</v>
      </c>
      <c r="E60" s="157">
        <v>10</v>
      </c>
      <c r="F60" s="158">
        <v>6</v>
      </c>
      <c r="G60" s="158">
        <f>Tabla134[[#This Row],[H]]+Tabla134[[#This Row],[M]]</f>
        <v>16</v>
      </c>
      <c r="H60" s="159">
        <f t="shared" si="8"/>
        <v>1.1387900355871887E-2</v>
      </c>
      <c r="I60" s="145"/>
      <c r="J60" s="170">
        <v>8</v>
      </c>
      <c r="K60" s="157" t="s">
        <v>98</v>
      </c>
      <c r="L60" s="171">
        <v>0</v>
      </c>
      <c r="M60" s="172">
        <v>1</v>
      </c>
      <c r="N60" s="171">
        <v>7</v>
      </c>
      <c r="O60" s="172">
        <v>2</v>
      </c>
      <c r="P60" s="171">
        <v>2</v>
      </c>
      <c r="Q60" s="172">
        <v>4</v>
      </c>
      <c r="R60" s="171">
        <v>0</v>
      </c>
      <c r="S60" s="172">
        <v>2</v>
      </c>
      <c r="T60" s="171">
        <v>0</v>
      </c>
      <c r="U60" s="172">
        <v>0</v>
      </c>
      <c r="V60" s="171">
        <v>0</v>
      </c>
      <c r="W60" s="172">
        <v>0</v>
      </c>
      <c r="X60" s="171">
        <v>0</v>
      </c>
      <c r="Y60" s="172">
        <v>0</v>
      </c>
      <c r="Z60" s="173">
        <f t="shared" si="9"/>
        <v>9</v>
      </c>
      <c r="AA60" s="174">
        <f t="shared" si="9"/>
        <v>9</v>
      </c>
      <c r="AB60" s="175">
        <f t="shared" si="10"/>
        <v>18</v>
      </c>
      <c r="AC60" s="206"/>
    </row>
    <row r="61" spans="2:29" x14ac:dyDescent="0.2">
      <c r="B61" s="142"/>
      <c r="C61" s="185">
        <v>10</v>
      </c>
      <c r="D61" s="157" t="s">
        <v>100</v>
      </c>
      <c r="E61" s="157">
        <v>4</v>
      </c>
      <c r="F61" s="158">
        <v>10</v>
      </c>
      <c r="G61" s="158">
        <f>Tabla134[[#This Row],[H]]+Tabla134[[#This Row],[M]]</f>
        <v>14</v>
      </c>
      <c r="H61" s="159">
        <f t="shared" si="8"/>
        <v>9.9644128113879002E-3</v>
      </c>
      <c r="I61" s="145"/>
      <c r="J61" s="176">
        <v>9</v>
      </c>
      <c r="K61" s="177" t="s">
        <v>99</v>
      </c>
      <c r="L61" s="171">
        <v>0</v>
      </c>
      <c r="M61" s="172">
        <v>0</v>
      </c>
      <c r="N61" s="171">
        <v>1</v>
      </c>
      <c r="O61" s="172">
        <v>0</v>
      </c>
      <c r="P61" s="171">
        <v>5</v>
      </c>
      <c r="Q61" s="172">
        <v>3</v>
      </c>
      <c r="R61" s="171">
        <v>4</v>
      </c>
      <c r="S61" s="172">
        <v>3</v>
      </c>
      <c r="T61" s="171">
        <v>0</v>
      </c>
      <c r="U61" s="172">
        <v>0</v>
      </c>
      <c r="V61" s="171">
        <v>0</v>
      </c>
      <c r="W61" s="172">
        <v>0</v>
      </c>
      <c r="X61" s="171">
        <v>0</v>
      </c>
      <c r="Y61" s="172">
        <v>0</v>
      </c>
      <c r="Z61" s="173">
        <f t="shared" si="9"/>
        <v>10</v>
      </c>
      <c r="AA61" s="174">
        <f t="shared" si="9"/>
        <v>6</v>
      </c>
      <c r="AB61" s="175">
        <f t="shared" si="10"/>
        <v>16</v>
      </c>
      <c r="AC61" s="206"/>
    </row>
    <row r="62" spans="2:29" ht="13.5" thickBot="1" x14ac:dyDescent="0.25">
      <c r="B62" s="142"/>
      <c r="C62" s="186"/>
      <c r="D62" s="160" t="s">
        <v>89</v>
      </c>
      <c r="E62" s="160">
        <v>131</v>
      </c>
      <c r="F62" s="161">
        <v>110</v>
      </c>
      <c r="G62" s="161">
        <f>Tabla134[[#This Row],[H]]+Tabla134[[#This Row],[M]]</f>
        <v>241</v>
      </c>
      <c r="H62" s="162">
        <f t="shared" si="8"/>
        <v>0.17153024911032028</v>
      </c>
      <c r="I62" s="147"/>
      <c r="J62" s="170">
        <v>10</v>
      </c>
      <c r="K62" s="157" t="s">
        <v>100</v>
      </c>
      <c r="L62" s="171">
        <v>0</v>
      </c>
      <c r="M62" s="172">
        <v>0</v>
      </c>
      <c r="N62" s="171">
        <v>4</v>
      </c>
      <c r="O62" s="172">
        <v>4</v>
      </c>
      <c r="P62" s="171">
        <v>0</v>
      </c>
      <c r="Q62" s="172">
        <v>4</v>
      </c>
      <c r="R62" s="171">
        <v>0</v>
      </c>
      <c r="S62" s="172">
        <v>2</v>
      </c>
      <c r="T62" s="171">
        <v>0</v>
      </c>
      <c r="U62" s="172">
        <v>0</v>
      </c>
      <c r="V62" s="171">
        <v>0</v>
      </c>
      <c r="W62" s="172">
        <v>0</v>
      </c>
      <c r="X62" s="171">
        <v>0</v>
      </c>
      <c r="Y62" s="172">
        <v>0</v>
      </c>
      <c r="Z62" s="173">
        <f t="shared" si="9"/>
        <v>4</v>
      </c>
      <c r="AA62" s="174">
        <f t="shared" si="9"/>
        <v>10</v>
      </c>
      <c r="AB62" s="175">
        <f t="shared" si="10"/>
        <v>14</v>
      </c>
      <c r="AC62" s="206"/>
    </row>
    <row r="63" spans="2:29" ht="14.25" thickTop="1" thickBot="1" x14ac:dyDescent="0.25">
      <c r="B63" s="142"/>
      <c r="C63" s="55"/>
      <c r="D63" s="56" t="s">
        <v>90</v>
      </c>
      <c r="E63" s="56">
        <f>SUM(E52:E62)</f>
        <v>715</v>
      </c>
      <c r="F63" s="56">
        <f>SUM(F52:F62)</f>
        <v>690</v>
      </c>
      <c r="G63" s="56">
        <f>SUM(G52:G62)</f>
        <v>1405</v>
      </c>
      <c r="H63" s="57">
        <f>SUM(H52:H62)</f>
        <v>1</v>
      </c>
      <c r="I63" s="145"/>
      <c r="J63" s="210"/>
      <c r="K63" s="211" t="s">
        <v>89</v>
      </c>
      <c r="L63" s="212">
        <v>0</v>
      </c>
      <c r="M63" s="213">
        <v>3</v>
      </c>
      <c r="N63" s="212">
        <v>48</v>
      </c>
      <c r="O63" s="213">
        <v>42</v>
      </c>
      <c r="P63" s="212">
        <v>40</v>
      </c>
      <c r="Q63" s="213">
        <v>27</v>
      </c>
      <c r="R63" s="212">
        <v>43</v>
      </c>
      <c r="S63" s="213">
        <v>38</v>
      </c>
      <c r="T63" s="212">
        <v>0</v>
      </c>
      <c r="U63" s="213">
        <v>0</v>
      </c>
      <c r="V63" s="212">
        <v>0</v>
      </c>
      <c r="W63" s="213">
        <v>0</v>
      </c>
      <c r="X63" s="212">
        <v>0</v>
      </c>
      <c r="Y63" s="214">
        <v>0</v>
      </c>
      <c r="Z63" s="215">
        <f t="shared" si="9"/>
        <v>131</v>
      </c>
      <c r="AA63" s="216">
        <f t="shared" si="9"/>
        <v>110</v>
      </c>
      <c r="AB63" s="183">
        <f t="shared" si="10"/>
        <v>241</v>
      </c>
      <c r="AC63" s="206"/>
    </row>
    <row r="64" spans="2:29" ht="14.25" customHeight="1" thickTop="1" thickBot="1" x14ac:dyDescent="0.25">
      <c r="B64" s="142"/>
      <c r="C64" s="148" t="s">
        <v>91</v>
      </c>
      <c r="D64" s="149"/>
      <c r="E64" s="145"/>
      <c r="F64" s="145"/>
      <c r="G64" s="145"/>
      <c r="H64" s="145"/>
      <c r="I64" s="145"/>
      <c r="J64" s="282" t="s">
        <v>90</v>
      </c>
      <c r="K64" s="283"/>
      <c r="L64" s="91">
        <f t="shared" ref="L64:Y64" si="11">SUM(L53:L63)</f>
        <v>25</v>
      </c>
      <c r="M64" s="92">
        <f t="shared" si="11"/>
        <v>24</v>
      </c>
      <c r="N64" s="91">
        <f t="shared" si="11"/>
        <v>289</v>
      </c>
      <c r="O64" s="92">
        <f t="shared" si="11"/>
        <v>306</v>
      </c>
      <c r="P64" s="92">
        <f t="shared" si="11"/>
        <v>199</v>
      </c>
      <c r="Q64" s="92">
        <f t="shared" si="11"/>
        <v>198</v>
      </c>
      <c r="R64" s="91">
        <f t="shared" si="11"/>
        <v>202</v>
      </c>
      <c r="S64" s="92">
        <f t="shared" si="11"/>
        <v>162</v>
      </c>
      <c r="T64" s="91">
        <f t="shared" si="11"/>
        <v>0</v>
      </c>
      <c r="U64" s="92">
        <f t="shared" si="11"/>
        <v>0</v>
      </c>
      <c r="V64" s="91">
        <f t="shared" si="11"/>
        <v>0</v>
      </c>
      <c r="W64" s="92">
        <f t="shared" si="11"/>
        <v>0</v>
      </c>
      <c r="X64" s="91">
        <f t="shared" si="11"/>
        <v>0</v>
      </c>
      <c r="Y64" s="92">
        <f t="shared" si="11"/>
        <v>0</v>
      </c>
      <c r="Z64" s="91">
        <f t="shared" si="9"/>
        <v>715</v>
      </c>
      <c r="AA64" s="92">
        <f t="shared" si="9"/>
        <v>690</v>
      </c>
      <c r="AB64" s="93">
        <f>SUM(AB53:AB63)</f>
        <v>1405</v>
      </c>
      <c r="AC64" s="206"/>
    </row>
    <row r="65" spans="2:29" ht="13.5" thickTop="1" x14ac:dyDescent="0.2">
      <c r="B65" s="142"/>
      <c r="C65" s="144"/>
      <c r="D65" s="145"/>
      <c r="E65" s="145"/>
      <c r="F65" s="145"/>
      <c r="G65" s="145"/>
      <c r="H65" s="145"/>
      <c r="I65" s="145"/>
      <c r="J65" s="145"/>
      <c r="K65" s="145"/>
      <c r="L65" s="145"/>
      <c r="M65" s="145"/>
      <c r="N65" s="145"/>
      <c r="O65" s="145"/>
      <c r="P65" s="145"/>
      <c r="Q65" s="145"/>
      <c r="R65" s="145"/>
      <c r="S65" s="145"/>
      <c r="T65" s="145"/>
      <c r="U65" s="145"/>
      <c r="V65" s="145"/>
      <c r="W65" s="145"/>
      <c r="X65" s="145"/>
      <c r="Y65" s="145"/>
      <c r="Z65" s="145"/>
      <c r="AA65" s="145"/>
      <c r="AB65" s="145"/>
      <c r="AC65" s="206"/>
    </row>
    <row r="66" spans="2:29" ht="13.5" thickBot="1" x14ac:dyDescent="0.25">
      <c r="B66" s="151"/>
      <c r="C66" s="217"/>
      <c r="D66" s="152"/>
      <c r="E66" s="152"/>
      <c r="F66" s="152"/>
      <c r="G66" s="152"/>
      <c r="H66" s="152"/>
      <c r="I66" s="152"/>
      <c r="J66" s="152"/>
      <c r="K66" s="152"/>
      <c r="L66" s="152"/>
      <c r="M66" s="152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209"/>
    </row>
  </sheetData>
  <mergeCells count="43">
    <mergeCell ref="C3:E3"/>
    <mergeCell ref="J12:J14"/>
    <mergeCell ref="K12:K14"/>
    <mergeCell ref="L12:Y12"/>
    <mergeCell ref="C4:AB4"/>
    <mergeCell ref="C5:AB5"/>
    <mergeCell ref="C6:AB6"/>
    <mergeCell ref="Z12:AA13"/>
    <mergeCell ref="AB12:AB14"/>
    <mergeCell ref="L13:M13"/>
    <mergeCell ref="N13:O13"/>
    <mergeCell ref="P13:Q13"/>
    <mergeCell ref="R13:S13"/>
    <mergeCell ref="T13:U13"/>
    <mergeCell ref="V13:W13"/>
    <mergeCell ref="X13:Y13"/>
    <mergeCell ref="AB31:AB33"/>
    <mergeCell ref="L32:M32"/>
    <mergeCell ref="N32:O32"/>
    <mergeCell ref="P32:Q32"/>
    <mergeCell ref="R32:S32"/>
    <mergeCell ref="J26:K26"/>
    <mergeCell ref="J31:J33"/>
    <mergeCell ref="K31:K33"/>
    <mergeCell ref="L31:Y31"/>
    <mergeCell ref="Z31:AA32"/>
    <mergeCell ref="T32:U32"/>
    <mergeCell ref="V32:W32"/>
    <mergeCell ref="X32:Y32"/>
    <mergeCell ref="J50:J52"/>
    <mergeCell ref="K50:K52"/>
    <mergeCell ref="L50:Y50"/>
    <mergeCell ref="J64:K64"/>
    <mergeCell ref="J45:K45"/>
    <mergeCell ref="Z50:AA51"/>
    <mergeCell ref="AB50:AB52"/>
    <mergeCell ref="L51:M51"/>
    <mergeCell ref="N51:O51"/>
    <mergeCell ref="P51:Q51"/>
    <mergeCell ref="R51:S51"/>
    <mergeCell ref="T51:U51"/>
    <mergeCell ref="V51:W51"/>
    <mergeCell ref="X51:Y51"/>
  </mergeCells>
  <pageMargins left="0.7" right="0.7" top="0.75" bottom="0.75" header="0.3" footer="0.3"/>
  <drawing r:id="rId1"/>
  <tableParts count="3">
    <tablePart r:id="rId2"/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4BCF2-A3EC-46A1-BA46-B0107EEC035B}">
  <dimension ref="B1:AC66"/>
  <sheetViews>
    <sheetView showGridLines="0" zoomScale="70" zoomScaleNormal="70" workbookViewId="0">
      <selection activeCell="E59" sqref="E59"/>
    </sheetView>
  </sheetViews>
  <sheetFormatPr baseColWidth="10" defaultRowHeight="12.75" x14ac:dyDescent="0.2"/>
  <cols>
    <col min="1" max="1" width="5.5703125" style="46" customWidth="1"/>
    <col min="2" max="2" width="3.7109375" style="46" customWidth="1"/>
    <col min="3" max="3" width="7.28515625" style="47" customWidth="1"/>
    <col min="4" max="4" width="42.85546875" style="46" customWidth="1"/>
    <col min="5" max="5" width="10.7109375" style="46" customWidth="1"/>
    <col min="6" max="7" width="11" style="46" customWidth="1"/>
    <col min="8" max="8" width="12.5703125" style="46" customWidth="1"/>
    <col min="9" max="9" width="11.42578125" style="46"/>
    <col min="10" max="10" width="6.85546875" style="46" customWidth="1"/>
    <col min="11" max="11" width="43.42578125" style="46" customWidth="1"/>
    <col min="12" max="13" width="5.140625" style="46" customWidth="1"/>
    <col min="14" max="15" width="6.28515625" style="46" customWidth="1"/>
    <col min="16" max="24" width="5.140625" style="46" customWidth="1"/>
    <col min="25" max="26" width="6.28515625" style="46" customWidth="1"/>
    <col min="27" max="27" width="7.140625" style="46" customWidth="1"/>
    <col min="28" max="28" width="12" style="46" customWidth="1"/>
    <col min="29" max="29" width="5.28515625" style="46" customWidth="1"/>
    <col min="30" max="16384" width="11.42578125" style="46"/>
  </cols>
  <sheetData>
    <row r="1" spans="2:29" ht="13.5" thickBot="1" x14ac:dyDescent="0.25"/>
    <row r="2" spans="2:29" x14ac:dyDescent="0.2">
      <c r="B2" s="138"/>
      <c r="C2" s="228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  <c r="Z2" s="140"/>
      <c r="AA2" s="140"/>
      <c r="AB2" s="140"/>
      <c r="AC2" s="205"/>
    </row>
    <row r="3" spans="2:29" x14ac:dyDescent="0.2">
      <c r="B3" s="142" t="s">
        <v>61</v>
      </c>
      <c r="C3" s="284"/>
      <c r="D3" s="284"/>
      <c r="E3" s="284"/>
      <c r="F3" s="227"/>
      <c r="G3" s="227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  <c r="AA3" s="145"/>
      <c r="AB3" s="145"/>
      <c r="AC3" s="206"/>
    </row>
    <row r="4" spans="2:29" ht="18" x14ac:dyDescent="0.25">
      <c r="B4" s="142"/>
      <c r="C4" s="285" t="s">
        <v>62</v>
      </c>
      <c r="D4" s="285"/>
      <c r="E4" s="285"/>
      <c r="F4" s="285"/>
      <c r="G4" s="285"/>
      <c r="H4" s="285"/>
      <c r="I4" s="285"/>
      <c r="J4" s="285"/>
      <c r="K4" s="285"/>
      <c r="L4" s="285"/>
      <c r="M4" s="285"/>
      <c r="N4" s="285"/>
      <c r="O4" s="285"/>
      <c r="P4" s="285"/>
      <c r="Q4" s="285"/>
      <c r="R4" s="285"/>
      <c r="S4" s="285"/>
      <c r="T4" s="285"/>
      <c r="U4" s="285"/>
      <c r="V4" s="285"/>
      <c r="W4" s="285"/>
      <c r="X4" s="285"/>
      <c r="Y4" s="285"/>
      <c r="Z4" s="285"/>
      <c r="AA4" s="285"/>
      <c r="AB4" s="285"/>
      <c r="AC4" s="206"/>
    </row>
    <row r="5" spans="2:29" ht="18" x14ac:dyDescent="0.25">
      <c r="B5" s="142"/>
      <c r="C5" s="285" t="s">
        <v>301</v>
      </c>
      <c r="D5" s="285"/>
      <c r="E5" s="285"/>
      <c r="F5" s="285"/>
      <c r="G5" s="285"/>
      <c r="H5" s="285"/>
      <c r="I5" s="285"/>
      <c r="J5" s="285"/>
      <c r="K5" s="285"/>
      <c r="L5" s="285"/>
      <c r="M5" s="285"/>
      <c r="N5" s="285"/>
      <c r="O5" s="285"/>
      <c r="P5" s="285"/>
      <c r="Q5" s="285"/>
      <c r="R5" s="285"/>
      <c r="S5" s="285"/>
      <c r="T5" s="285"/>
      <c r="U5" s="285"/>
      <c r="V5" s="285"/>
      <c r="W5" s="285"/>
      <c r="X5" s="285"/>
      <c r="Y5" s="285"/>
      <c r="Z5" s="285"/>
      <c r="AA5" s="285"/>
      <c r="AB5" s="285"/>
      <c r="AC5" s="206"/>
    </row>
    <row r="6" spans="2:29" ht="20.25" customHeight="1" x14ac:dyDescent="0.25">
      <c r="B6" s="142"/>
      <c r="C6" s="285" t="s">
        <v>64</v>
      </c>
      <c r="D6" s="285"/>
      <c r="E6" s="285"/>
      <c r="F6" s="285"/>
      <c r="G6" s="285"/>
      <c r="H6" s="285"/>
      <c r="I6" s="285"/>
      <c r="J6" s="285"/>
      <c r="K6" s="285"/>
      <c r="L6" s="285"/>
      <c r="M6" s="285"/>
      <c r="N6" s="285"/>
      <c r="O6" s="285"/>
      <c r="P6" s="285"/>
      <c r="Q6" s="285"/>
      <c r="R6" s="285"/>
      <c r="S6" s="285"/>
      <c r="T6" s="285"/>
      <c r="U6" s="285"/>
      <c r="V6" s="285"/>
      <c r="W6" s="285"/>
      <c r="X6" s="285"/>
      <c r="Y6" s="285"/>
      <c r="Z6" s="285"/>
      <c r="AA6" s="285"/>
      <c r="AB6" s="285"/>
      <c r="AC6" s="206"/>
    </row>
    <row r="7" spans="2:29" ht="15.75" customHeight="1" x14ac:dyDescent="0.2">
      <c r="B7" s="142"/>
      <c r="C7" s="227"/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  <c r="W7" s="145"/>
      <c r="X7" s="145"/>
      <c r="Y7" s="145"/>
      <c r="Z7" s="145"/>
      <c r="AA7" s="145"/>
      <c r="AB7" s="145"/>
      <c r="AC7" s="206"/>
    </row>
    <row r="8" spans="2:29" ht="15.75" customHeight="1" x14ac:dyDescent="0.2">
      <c r="B8" s="142"/>
      <c r="C8" s="227"/>
      <c r="D8" s="145"/>
      <c r="E8" s="145"/>
      <c r="F8" s="145"/>
      <c r="G8" s="145"/>
      <c r="H8" s="145"/>
      <c r="I8" s="145"/>
      <c r="J8" s="145"/>
      <c r="K8" s="145"/>
      <c r="L8" s="145"/>
      <c r="M8" s="145"/>
      <c r="N8" s="145"/>
      <c r="O8" s="145"/>
      <c r="P8" s="145"/>
      <c r="Q8" s="145"/>
      <c r="R8" s="145"/>
      <c r="S8" s="145"/>
      <c r="T8" s="145"/>
      <c r="U8" s="145"/>
      <c r="V8" s="145"/>
      <c r="W8" s="145"/>
      <c r="X8" s="145"/>
      <c r="Y8" s="145"/>
      <c r="Z8" s="145"/>
      <c r="AA8" s="145"/>
      <c r="AB8" s="145"/>
      <c r="AC8" s="206"/>
    </row>
    <row r="9" spans="2:29" ht="15.75" customHeight="1" x14ac:dyDescent="0.2">
      <c r="B9" s="142"/>
      <c r="C9" s="227"/>
      <c r="D9" s="145"/>
      <c r="E9" s="145"/>
      <c r="F9" s="145"/>
      <c r="G9" s="145"/>
      <c r="H9" s="145"/>
      <c r="I9" s="145"/>
      <c r="J9" s="145"/>
      <c r="K9" s="145"/>
      <c r="L9" s="145"/>
      <c r="M9" s="145"/>
      <c r="N9" s="145"/>
      <c r="O9" s="145"/>
      <c r="P9" s="145"/>
      <c r="Q9" s="145"/>
      <c r="R9" s="145"/>
      <c r="S9" s="145"/>
      <c r="T9" s="145"/>
      <c r="U9" s="145"/>
      <c r="V9" s="145"/>
      <c r="W9" s="145"/>
      <c r="X9" s="145"/>
      <c r="Y9" s="145"/>
      <c r="Z9" s="145"/>
      <c r="AA9" s="145"/>
      <c r="AB9" s="145"/>
      <c r="AC9" s="206"/>
    </row>
    <row r="10" spans="2:29" ht="15.75" customHeight="1" x14ac:dyDescent="0.25">
      <c r="B10" s="142"/>
      <c r="C10" s="224" t="s">
        <v>315</v>
      </c>
      <c r="D10" s="145"/>
      <c r="E10" s="145"/>
      <c r="F10" s="145"/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145"/>
      <c r="V10" s="145"/>
      <c r="W10" s="145"/>
      <c r="X10" s="145"/>
      <c r="Y10" s="145"/>
      <c r="Z10" s="145"/>
      <c r="AA10" s="145"/>
      <c r="AB10" s="145"/>
      <c r="AC10" s="206"/>
    </row>
    <row r="11" spans="2:29" ht="15.75" customHeight="1" thickBot="1" x14ac:dyDescent="0.3">
      <c r="B11" s="142"/>
      <c r="C11" s="146"/>
      <c r="D11" s="145"/>
      <c r="E11" s="145"/>
      <c r="F11" s="145"/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  <c r="R11" s="145"/>
      <c r="S11" s="145"/>
      <c r="T11" s="145"/>
      <c r="U11" s="145"/>
      <c r="V11" s="145"/>
      <c r="W11" s="145"/>
      <c r="X11" s="145"/>
      <c r="Y11" s="145"/>
      <c r="Z11" s="145"/>
      <c r="AA11" s="145"/>
      <c r="AB11" s="145"/>
      <c r="AC11" s="206"/>
    </row>
    <row r="12" spans="2:29" ht="15.75" customHeight="1" thickTop="1" thickBot="1" x14ac:dyDescent="0.25">
      <c r="B12" s="142"/>
      <c r="C12" s="227"/>
      <c r="D12" s="145"/>
      <c r="E12" s="145"/>
      <c r="F12" s="145"/>
      <c r="G12" s="145"/>
      <c r="H12" s="145"/>
      <c r="I12" s="145"/>
      <c r="J12" s="269" t="s">
        <v>66</v>
      </c>
      <c r="K12" s="276" t="s">
        <v>67</v>
      </c>
      <c r="L12" s="279" t="s">
        <v>54</v>
      </c>
      <c r="M12" s="280"/>
      <c r="N12" s="280"/>
      <c r="O12" s="280"/>
      <c r="P12" s="280"/>
      <c r="Q12" s="280"/>
      <c r="R12" s="280"/>
      <c r="S12" s="280"/>
      <c r="T12" s="280"/>
      <c r="U12" s="280"/>
      <c r="V12" s="280"/>
      <c r="W12" s="280"/>
      <c r="X12" s="280"/>
      <c r="Y12" s="281"/>
      <c r="Z12" s="262" t="s">
        <v>68</v>
      </c>
      <c r="AA12" s="266"/>
      <c r="AB12" s="269" t="s">
        <v>69</v>
      </c>
      <c r="AC12" s="206"/>
    </row>
    <row r="13" spans="2:29" ht="14.25" customHeight="1" thickTop="1" thickBot="1" x14ac:dyDescent="0.25">
      <c r="B13" s="142"/>
      <c r="C13" s="51" t="s">
        <v>60</v>
      </c>
      <c r="D13" s="52" t="s">
        <v>70</v>
      </c>
      <c r="E13" s="53" t="s">
        <v>55</v>
      </c>
      <c r="F13" s="54" t="s">
        <v>56</v>
      </c>
      <c r="G13" s="54" t="s">
        <v>57</v>
      </c>
      <c r="H13" s="54" t="s">
        <v>71</v>
      </c>
      <c r="I13" s="145"/>
      <c r="J13" s="270"/>
      <c r="K13" s="277"/>
      <c r="L13" s="272" t="s">
        <v>72</v>
      </c>
      <c r="M13" s="273"/>
      <c r="N13" s="274" t="s">
        <v>73</v>
      </c>
      <c r="O13" s="275"/>
      <c r="P13" s="274" t="s">
        <v>74</v>
      </c>
      <c r="Q13" s="275"/>
      <c r="R13" s="272" t="s">
        <v>75</v>
      </c>
      <c r="S13" s="273"/>
      <c r="T13" s="272" t="s">
        <v>76</v>
      </c>
      <c r="U13" s="273"/>
      <c r="V13" s="272" t="s">
        <v>77</v>
      </c>
      <c r="W13" s="273"/>
      <c r="X13" s="272" t="s">
        <v>78</v>
      </c>
      <c r="Y13" s="273"/>
      <c r="Z13" s="267"/>
      <c r="AA13" s="268"/>
      <c r="AB13" s="270"/>
      <c r="AC13" s="206"/>
    </row>
    <row r="14" spans="2:29" ht="13.5" customHeight="1" thickTop="1" thickBot="1" x14ac:dyDescent="0.25">
      <c r="B14" s="142"/>
      <c r="C14" s="184">
        <v>1</v>
      </c>
      <c r="D14" s="154" t="s">
        <v>302</v>
      </c>
      <c r="E14" s="154">
        <v>39</v>
      </c>
      <c r="F14" s="155">
        <v>49</v>
      </c>
      <c r="G14" s="155">
        <f>Tabla131[[#This Row],[H]]+Tabla131[[#This Row],[M]]</f>
        <v>88</v>
      </c>
      <c r="H14" s="156">
        <f t="shared" ref="H14:H24" si="0">G14/$G$25</f>
        <v>8.2706766917293228E-2</v>
      </c>
      <c r="I14" s="145"/>
      <c r="J14" s="270"/>
      <c r="K14" s="278"/>
      <c r="L14" s="51" t="s">
        <v>55</v>
      </c>
      <c r="M14" s="86" t="s">
        <v>56</v>
      </c>
      <c r="N14" s="87" t="s">
        <v>55</v>
      </c>
      <c r="O14" s="86" t="s">
        <v>56</v>
      </c>
      <c r="P14" s="87" t="s">
        <v>55</v>
      </c>
      <c r="Q14" s="86" t="s">
        <v>56</v>
      </c>
      <c r="R14" s="87" t="s">
        <v>55</v>
      </c>
      <c r="S14" s="86" t="s">
        <v>56</v>
      </c>
      <c r="T14" s="87" t="s">
        <v>55</v>
      </c>
      <c r="U14" s="86" t="s">
        <v>56</v>
      </c>
      <c r="V14" s="87" t="s">
        <v>55</v>
      </c>
      <c r="W14" s="86" t="s">
        <v>56</v>
      </c>
      <c r="X14" s="87" t="s">
        <v>55</v>
      </c>
      <c r="Y14" s="88" t="s">
        <v>56</v>
      </c>
      <c r="Z14" s="89" t="s">
        <v>55</v>
      </c>
      <c r="AA14" s="90" t="s">
        <v>56</v>
      </c>
      <c r="AB14" s="271"/>
      <c r="AC14" s="206"/>
    </row>
    <row r="15" spans="2:29" ht="13.5" customHeight="1" thickTop="1" x14ac:dyDescent="0.2">
      <c r="B15" s="142"/>
      <c r="C15" s="185">
        <v>2</v>
      </c>
      <c r="D15" s="157" t="s">
        <v>303</v>
      </c>
      <c r="E15" s="157">
        <v>36</v>
      </c>
      <c r="F15" s="158">
        <v>34</v>
      </c>
      <c r="G15" s="158">
        <f>Tabla131[[#This Row],[H]]+Tabla131[[#This Row],[M]]</f>
        <v>70</v>
      </c>
      <c r="H15" s="159">
        <f t="shared" si="0"/>
        <v>6.5789473684210523E-2</v>
      </c>
      <c r="I15" s="145"/>
      <c r="J15" s="163">
        <v>1</v>
      </c>
      <c r="K15" s="164" t="s">
        <v>302</v>
      </c>
      <c r="L15" s="165">
        <v>0</v>
      </c>
      <c r="M15" s="166">
        <v>0</v>
      </c>
      <c r="N15" s="165">
        <v>0</v>
      </c>
      <c r="O15" s="166">
        <v>0</v>
      </c>
      <c r="P15" s="165">
        <v>0</v>
      </c>
      <c r="Q15" s="166">
        <v>0</v>
      </c>
      <c r="R15" s="165">
        <v>0</v>
      </c>
      <c r="S15" s="166">
        <v>0</v>
      </c>
      <c r="T15" s="165">
        <v>0</v>
      </c>
      <c r="U15" s="166">
        <v>1</v>
      </c>
      <c r="V15" s="165">
        <v>12</v>
      </c>
      <c r="W15" s="166">
        <v>8</v>
      </c>
      <c r="X15" s="165">
        <v>27</v>
      </c>
      <c r="Y15" s="166">
        <v>40</v>
      </c>
      <c r="Z15" s="167">
        <f t="shared" ref="Z15:AA26" si="1">L15+N15+P15+R15+T15+V15+X15</f>
        <v>39</v>
      </c>
      <c r="AA15" s="168">
        <f t="shared" si="1"/>
        <v>49</v>
      </c>
      <c r="AB15" s="169">
        <f>SUM(Z15:AA15)</f>
        <v>88</v>
      </c>
      <c r="AC15" s="206"/>
    </row>
    <row r="16" spans="2:29" x14ac:dyDescent="0.2">
      <c r="B16" s="142"/>
      <c r="C16" s="185">
        <v>3</v>
      </c>
      <c r="D16" s="157" t="s">
        <v>304</v>
      </c>
      <c r="E16" s="157">
        <v>35</v>
      </c>
      <c r="F16" s="158">
        <v>21</v>
      </c>
      <c r="G16" s="158">
        <f>Tabla131[[#This Row],[H]]+Tabla131[[#This Row],[M]]</f>
        <v>56</v>
      </c>
      <c r="H16" s="159">
        <f t="shared" si="0"/>
        <v>5.2631578947368418E-2</v>
      </c>
      <c r="I16" s="145"/>
      <c r="J16" s="170">
        <v>2</v>
      </c>
      <c r="K16" s="157" t="s">
        <v>303</v>
      </c>
      <c r="L16" s="171">
        <v>0</v>
      </c>
      <c r="M16" s="172">
        <v>0</v>
      </c>
      <c r="N16" s="171">
        <v>0</v>
      </c>
      <c r="O16" s="172">
        <v>0</v>
      </c>
      <c r="P16" s="171">
        <v>0</v>
      </c>
      <c r="Q16" s="172">
        <v>0</v>
      </c>
      <c r="R16" s="171">
        <v>0</v>
      </c>
      <c r="S16" s="172">
        <v>0</v>
      </c>
      <c r="T16" s="171">
        <v>0</v>
      </c>
      <c r="U16" s="172">
        <v>1</v>
      </c>
      <c r="V16" s="171">
        <v>9</v>
      </c>
      <c r="W16" s="172">
        <v>6</v>
      </c>
      <c r="X16" s="171">
        <v>27</v>
      </c>
      <c r="Y16" s="172">
        <v>27</v>
      </c>
      <c r="Z16" s="173">
        <f t="shared" si="1"/>
        <v>36</v>
      </c>
      <c r="AA16" s="174">
        <f t="shared" si="1"/>
        <v>34</v>
      </c>
      <c r="AB16" s="175">
        <f t="shared" ref="AB16:AB25" si="2">SUM(Z16:AA16)</f>
        <v>70</v>
      </c>
      <c r="AC16" s="206"/>
    </row>
    <row r="17" spans="2:29" x14ac:dyDescent="0.2">
      <c r="B17" s="142"/>
      <c r="C17" s="185">
        <v>4</v>
      </c>
      <c r="D17" s="157" t="s">
        <v>305</v>
      </c>
      <c r="E17" s="157">
        <v>19</v>
      </c>
      <c r="F17" s="158">
        <v>23</v>
      </c>
      <c r="G17" s="158">
        <f>Tabla131[[#This Row],[H]]+Tabla131[[#This Row],[M]]</f>
        <v>42</v>
      </c>
      <c r="H17" s="159">
        <f t="shared" si="0"/>
        <v>3.9473684210526314E-2</v>
      </c>
      <c r="I17" s="145"/>
      <c r="J17" s="176">
        <v>3</v>
      </c>
      <c r="K17" s="177" t="s">
        <v>304</v>
      </c>
      <c r="L17" s="171">
        <v>0</v>
      </c>
      <c r="M17" s="172">
        <v>0</v>
      </c>
      <c r="N17" s="171">
        <v>0</v>
      </c>
      <c r="O17" s="172">
        <v>0</v>
      </c>
      <c r="P17" s="171">
        <v>0</v>
      </c>
      <c r="Q17" s="172">
        <v>0</v>
      </c>
      <c r="R17" s="171">
        <v>0</v>
      </c>
      <c r="S17" s="172">
        <v>0</v>
      </c>
      <c r="T17" s="171">
        <v>0</v>
      </c>
      <c r="U17" s="172">
        <v>0</v>
      </c>
      <c r="V17" s="171">
        <v>11</v>
      </c>
      <c r="W17" s="172">
        <v>2</v>
      </c>
      <c r="X17" s="171">
        <v>24</v>
      </c>
      <c r="Y17" s="172">
        <v>19</v>
      </c>
      <c r="Z17" s="173">
        <f t="shared" si="1"/>
        <v>35</v>
      </c>
      <c r="AA17" s="174">
        <f t="shared" si="1"/>
        <v>21</v>
      </c>
      <c r="AB17" s="175">
        <f t="shared" si="2"/>
        <v>56</v>
      </c>
      <c r="AC17" s="206"/>
    </row>
    <row r="18" spans="2:29" x14ac:dyDescent="0.2">
      <c r="B18" s="142"/>
      <c r="C18" s="185">
        <v>5</v>
      </c>
      <c r="D18" s="157" t="s">
        <v>85</v>
      </c>
      <c r="E18" s="157">
        <v>23</v>
      </c>
      <c r="F18" s="158">
        <v>13</v>
      </c>
      <c r="G18" s="158">
        <f>Tabla131[[#This Row],[H]]+Tabla131[[#This Row],[M]]</f>
        <v>36</v>
      </c>
      <c r="H18" s="159">
        <f t="shared" si="0"/>
        <v>3.3834586466165412E-2</v>
      </c>
      <c r="I18" s="145"/>
      <c r="J18" s="170">
        <v>4</v>
      </c>
      <c r="K18" s="157" t="s">
        <v>305</v>
      </c>
      <c r="L18" s="171">
        <v>0</v>
      </c>
      <c r="M18" s="172">
        <v>0</v>
      </c>
      <c r="N18" s="171">
        <v>0</v>
      </c>
      <c r="O18" s="172">
        <v>0</v>
      </c>
      <c r="P18" s="171">
        <v>0</v>
      </c>
      <c r="Q18" s="172">
        <v>0</v>
      </c>
      <c r="R18" s="171">
        <v>0</v>
      </c>
      <c r="S18" s="172">
        <v>0</v>
      </c>
      <c r="T18" s="171">
        <v>1</v>
      </c>
      <c r="U18" s="172">
        <v>0</v>
      </c>
      <c r="V18" s="171">
        <v>9</v>
      </c>
      <c r="W18" s="172">
        <v>6</v>
      </c>
      <c r="X18" s="171">
        <v>9</v>
      </c>
      <c r="Y18" s="172">
        <v>17</v>
      </c>
      <c r="Z18" s="173">
        <f t="shared" si="1"/>
        <v>19</v>
      </c>
      <c r="AA18" s="174">
        <f t="shared" si="1"/>
        <v>23</v>
      </c>
      <c r="AB18" s="175">
        <f t="shared" si="2"/>
        <v>42</v>
      </c>
      <c r="AC18" s="206"/>
    </row>
    <row r="19" spans="2:29" x14ac:dyDescent="0.2">
      <c r="B19" s="142"/>
      <c r="C19" s="185">
        <v>6</v>
      </c>
      <c r="D19" s="157" t="s">
        <v>306</v>
      </c>
      <c r="E19" s="157">
        <v>19</v>
      </c>
      <c r="F19" s="158">
        <v>11</v>
      </c>
      <c r="G19" s="158">
        <f>Tabla131[[#This Row],[H]]+Tabla131[[#This Row],[M]]</f>
        <v>30</v>
      </c>
      <c r="H19" s="159">
        <f t="shared" si="0"/>
        <v>2.819548872180451E-2</v>
      </c>
      <c r="I19" s="145"/>
      <c r="J19" s="176">
        <v>5</v>
      </c>
      <c r="K19" s="177" t="s">
        <v>85</v>
      </c>
      <c r="L19" s="171">
        <v>0</v>
      </c>
      <c r="M19" s="172">
        <v>0</v>
      </c>
      <c r="N19" s="171">
        <v>0</v>
      </c>
      <c r="O19" s="172">
        <v>0</v>
      </c>
      <c r="P19" s="171">
        <v>0</v>
      </c>
      <c r="Q19" s="172">
        <v>0</v>
      </c>
      <c r="R19" s="171">
        <v>0</v>
      </c>
      <c r="S19" s="172">
        <v>0</v>
      </c>
      <c r="T19" s="171">
        <v>0</v>
      </c>
      <c r="U19" s="172">
        <v>0</v>
      </c>
      <c r="V19" s="171">
        <v>2</v>
      </c>
      <c r="W19" s="172">
        <v>2</v>
      </c>
      <c r="X19" s="171">
        <v>21</v>
      </c>
      <c r="Y19" s="172">
        <v>11</v>
      </c>
      <c r="Z19" s="173">
        <f t="shared" si="1"/>
        <v>23</v>
      </c>
      <c r="AA19" s="174">
        <f t="shared" si="1"/>
        <v>13</v>
      </c>
      <c r="AB19" s="175">
        <f t="shared" si="2"/>
        <v>36</v>
      </c>
      <c r="AC19" s="206"/>
    </row>
    <row r="20" spans="2:29" x14ac:dyDescent="0.2">
      <c r="B20" s="142"/>
      <c r="C20" s="185">
        <v>7</v>
      </c>
      <c r="D20" s="157" t="s">
        <v>307</v>
      </c>
      <c r="E20" s="157">
        <v>13</v>
      </c>
      <c r="F20" s="158">
        <v>15</v>
      </c>
      <c r="G20" s="158">
        <f>Tabla131[[#This Row],[H]]+Tabla131[[#This Row],[M]]</f>
        <v>28</v>
      </c>
      <c r="H20" s="159">
        <f t="shared" si="0"/>
        <v>2.6315789473684209E-2</v>
      </c>
      <c r="I20" s="145"/>
      <c r="J20" s="170">
        <v>6</v>
      </c>
      <c r="K20" s="157" t="s">
        <v>306</v>
      </c>
      <c r="L20" s="171">
        <v>0</v>
      </c>
      <c r="M20" s="172">
        <v>0</v>
      </c>
      <c r="N20" s="171">
        <v>0</v>
      </c>
      <c r="O20" s="172">
        <v>0</v>
      </c>
      <c r="P20" s="171">
        <v>0</v>
      </c>
      <c r="Q20" s="172">
        <v>0</v>
      </c>
      <c r="R20" s="171">
        <v>0</v>
      </c>
      <c r="S20" s="172">
        <v>0</v>
      </c>
      <c r="T20" s="171">
        <v>0</v>
      </c>
      <c r="U20" s="172">
        <v>1</v>
      </c>
      <c r="V20" s="171">
        <v>1</v>
      </c>
      <c r="W20" s="172">
        <v>2</v>
      </c>
      <c r="X20" s="171">
        <v>18</v>
      </c>
      <c r="Y20" s="172">
        <v>8</v>
      </c>
      <c r="Z20" s="173">
        <f t="shared" si="1"/>
        <v>19</v>
      </c>
      <c r="AA20" s="174">
        <f t="shared" si="1"/>
        <v>11</v>
      </c>
      <c r="AB20" s="175">
        <f t="shared" si="2"/>
        <v>30</v>
      </c>
      <c r="AC20" s="206"/>
    </row>
    <row r="21" spans="2:29" x14ac:dyDescent="0.2">
      <c r="B21" s="142"/>
      <c r="C21" s="185">
        <v>8</v>
      </c>
      <c r="D21" s="157" t="s">
        <v>95</v>
      </c>
      <c r="E21" s="157">
        <v>12</v>
      </c>
      <c r="F21" s="158">
        <v>16</v>
      </c>
      <c r="G21" s="158">
        <f>Tabla131[[#This Row],[H]]+Tabla131[[#This Row],[M]]</f>
        <v>28</v>
      </c>
      <c r="H21" s="159">
        <f t="shared" si="0"/>
        <v>2.6315789473684209E-2</v>
      </c>
      <c r="I21" s="145"/>
      <c r="J21" s="176">
        <v>7</v>
      </c>
      <c r="K21" s="177" t="s">
        <v>307</v>
      </c>
      <c r="L21" s="171">
        <v>0</v>
      </c>
      <c r="M21" s="172">
        <v>0</v>
      </c>
      <c r="N21" s="171">
        <v>0</v>
      </c>
      <c r="O21" s="172">
        <v>0</v>
      </c>
      <c r="P21" s="171">
        <v>0</v>
      </c>
      <c r="Q21" s="172">
        <v>0</v>
      </c>
      <c r="R21" s="171">
        <v>0</v>
      </c>
      <c r="S21" s="172">
        <v>0</v>
      </c>
      <c r="T21" s="171">
        <v>0</v>
      </c>
      <c r="U21" s="172">
        <v>0</v>
      </c>
      <c r="V21" s="171">
        <v>3</v>
      </c>
      <c r="W21" s="172">
        <v>6</v>
      </c>
      <c r="X21" s="171">
        <v>10</v>
      </c>
      <c r="Y21" s="172">
        <v>9</v>
      </c>
      <c r="Z21" s="173">
        <f t="shared" si="1"/>
        <v>13</v>
      </c>
      <c r="AA21" s="174">
        <f t="shared" si="1"/>
        <v>15</v>
      </c>
      <c r="AB21" s="175">
        <f t="shared" si="2"/>
        <v>28</v>
      </c>
      <c r="AC21" s="206"/>
    </row>
    <row r="22" spans="2:29" x14ac:dyDescent="0.2">
      <c r="B22" s="142"/>
      <c r="C22" s="185">
        <v>9</v>
      </c>
      <c r="D22" s="157" t="s">
        <v>308</v>
      </c>
      <c r="E22" s="157">
        <v>17</v>
      </c>
      <c r="F22" s="158">
        <v>10</v>
      </c>
      <c r="G22" s="158">
        <f>Tabla131[[#This Row],[H]]+Tabla131[[#This Row],[M]]</f>
        <v>27</v>
      </c>
      <c r="H22" s="159">
        <f t="shared" si="0"/>
        <v>2.5375939849624059E-2</v>
      </c>
      <c r="I22" s="145"/>
      <c r="J22" s="170">
        <v>8</v>
      </c>
      <c r="K22" s="157" t="s">
        <v>95</v>
      </c>
      <c r="L22" s="171">
        <v>0</v>
      </c>
      <c r="M22" s="172">
        <v>0</v>
      </c>
      <c r="N22" s="171">
        <v>0</v>
      </c>
      <c r="O22" s="172">
        <v>0</v>
      </c>
      <c r="P22" s="171">
        <v>0</v>
      </c>
      <c r="Q22" s="172">
        <v>0</v>
      </c>
      <c r="R22" s="171">
        <v>0</v>
      </c>
      <c r="S22" s="172">
        <v>0</v>
      </c>
      <c r="T22" s="171">
        <v>0</v>
      </c>
      <c r="U22" s="172">
        <v>0</v>
      </c>
      <c r="V22" s="171">
        <v>4</v>
      </c>
      <c r="W22" s="172">
        <v>3</v>
      </c>
      <c r="X22" s="171">
        <v>8</v>
      </c>
      <c r="Y22" s="172">
        <v>13</v>
      </c>
      <c r="Z22" s="173">
        <f t="shared" si="1"/>
        <v>12</v>
      </c>
      <c r="AA22" s="174">
        <f t="shared" si="1"/>
        <v>16</v>
      </c>
      <c r="AB22" s="175">
        <f t="shared" si="2"/>
        <v>28</v>
      </c>
      <c r="AC22" s="206"/>
    </row>
    <row r="23" spans="2:29" x14ac:dyDescent="0.2">
      <c r="B23" s="142"/>
      <c r="C23" s="185">
        <v>10</v>
      </c>
      <c r="D23" s="157" t="s">
        <v>309</v>
      </c>
      <c r="E23" s="157">
        <v>16</v>
      </c>
      <c r="F23" s="158">
        <v>11</v>
      </c>
      <c r="G23" s="158">
        <f>Tabla131[[#This Row],[H]]+Tabla131[[#This Row],[M]]</f>
        <v>27</v>
      </c>
      <c r="H23" s="159">
        <f t="shared" si="0"/>
        <v>2.5375939849624059E-2</v>
      </c>
      <c r="I23" s="145"/>
      <c r="J23" s="176">
        <v>9</v>
      </c>
      <c r="K23" s="177" t="s">
        <v>308</v>
      </c>
      <c r="L23" s="171">
        <v>0</v>
      </c>
      <c r="M23" s="172">
        <v>0</v>
      </c>
      <c r="N23" s="171">
        <v>0</v>
      </c>
      <c r="O23" s="172">
        <v>0</v>
      </c>
      <c r="P23" s="171">
        <v>0</v>
      </c>
      <c r="Q23" s="172">
        <v>0</v>
      </c>
      <c r="R23" s="171">
        <v>0</v>
      </c>
      <c r="S23" s="172">
        <v>0</v>
      </c>
      <c r="T23" s="171">
        <v>0</v>
      </c>
      <c r="U23" s="172">
        <v>0</v>
      </c>
      <c r="V23" s="171">
        <v>7</v>
      </c>
      <c r="W23" s="172">
        <v>5</v>
      </c>
      <c r="X23" s="171">
        <v>10</v>
      </c>
      <c r="Y23" s="172">
        <v>5</v>
      </c>
      <c r="Z23" s="173">
        <f t="shared" si="1"/>
        <v>17</v>
      </c>
      <c r="AA23" s="174">
        <f t="shared" si="1"/>
        <v>10</v>
      </c>
      <c r="AB23" s="175">
        <f t="shared" si="2"/>
        <v>27</v>
      </c>
      <c r="AC23" s="206"/>
    </row>
    <row r="24" spans="2:29" ht="13.5" thickBot="1" x14ac:dyDescent="0.25">
      <c r="B24" s="142"/>
      <c r="C24" s="186"/>
      <c r="D24" s="160" t="s">
        <v>89</v>
      </c>
      <c r="E24" s="160">
        <v>329</v>
      </c>
      <c r="F24" s="161">
        <v>303</v>
      </c>
      <c r="G24" s="161">
        <f>Tabla131[[#This Row],[H]]+Tabla131[[#This Row],[M]]</f>
        <v>632</v>
      </c>
      <c r="H24" s="162">
        <f t="shared" si="0"/>
        <v>0.59398496240601506</v>
      </c>
      <c r="I24" s="147"/>
      <c r="J24" s="170">
        <v>10</v>
      </c>
      <c r="K24" s="157" t="s">
        <v>309</v>
      </c>
      <c r="L24" s="171">
        <v>0</v>
      </c>
      <c r="M24" s="172">
        <v>0</v>
      </c>
      <c r="N24" s="171">
        <v>0</v>
      </c>
      <c r="O24" s="172">
        <v>0</v>
      </c>
      <c r="P24" s="171">
        <v>0</v>
      </c>
      <c r="Q24" s="172">
        <v>0</v>
      </c>
      <c r="R24" s="171">
        <v>1</v>
      </c>
      <c r="S24" s="172">
        <v>1</v>
      </c>
      <c r="T24" s="171">
        <v>3</v>
      </c>
      <c r="U24" s="172">
        <v>1</v>
      </c>
      <c r="V24" s="171">
        <v>6</v>
      </c>
      <c r="W24" s="172">
        <v>5</v>
      </c>
      <c r="X24" s="171">
        <v>6</v>
      </c>
      <c r="Y24" s="172">
        <v>4</v>
      </c>
      <c r="Z24" s="173">
        <f t="shared" si="1"/>
        <v>16</v>
      </c>
      <c r="AA24" s="174">
        <f t="shared" si="1"/>
        <v>11</v>
      </c>
      <c r="AB24" s="175">
        <f t="shared" si="2"/>
        <v>27</v>
      </c>
      <c r="AC24" s="206"/>
    </row>
    <row r="25" spans="2:29" ht="14.25" thickTop="1" thickBot="1" x14ac:dyDescent="0.25">
      <c r="B25" s="142"/>
      <c r="C25" s="55"/>
      <c r="D25" s="56" t="s">
        <v>90</v>
      </c>
      <c r="E25" s="56">
        <f>SUM(E14:E24)</f>
        <v>558</v>
      </c>
      <c r="F25" s="56">
        <f>SUM(F14:F24)</f>
        <v>506</v>
      </c>
      <c r="G25" s="56">
        <f>Tabla131[[#This Row],[H]]+Tabla131[[#This Row],[M]]</f>
        <v>1064</v>
      </c>
      <c r="H25" s="57">
        <f>SUM(H14:H24)</f>
        <v>1</v>
      </c>
      <c r="I25" s="145"/>
      <c r="J25" s="210"/>
      <c r="K25" s="211" t="s">
        <v>89</v>
      </c>
      <c r="L25" s="212">
        <v>0</v>
      </c>
      <c r="M25" s="213">
        <v>0</v>
      </c>
      <c r="N25" s="212">
        <v>0</v>
      </c>
      <c r="O25" s="213">
        <v>0</v>
      </c>
      <c r="P25" s="212">
        <v>0</v>
      </c>
      <c r="Q25" s="213">
        <v>0</v>
      </c>
      <c r="R25" s="212">
        <v>2</v>
      </c>
      <c r="S25" s="213">
        <v>3</v>
      </c>
      <c r="T25" s="212">
        <v>28</v>
      </c>
      <c r="U25" s="213">
        <v>20</v>
      </c>
      <c r="V25" s="212">
        <v>106</v>
      </c>
      <c r="W25" s="213">
        <v>108</v>
      </c>
      <c r="X25" s="212">
        <v>193</v>
      </c>
      <c r="Y25" s="214">
        <v>172</v>
      </c>
      <c r="Z25" s="215">
        <f t="shared" si="1"/>
        <v>329</v>
      </c>
      <c r="AA25" s="216">
        <f t="shared" si="1"/>
        <v>303</v>
      </c>
      <c r="AB25" s="183">
        <f t="shared" si="2"/>
        <v>632</v>
      </c>
      <c r="AC25" s="206"/>
    </row>
    <row r="26" spans="2:29" ht="14.25" customHeight="1" thickTop="1" thickBot="1" x14ac:dyDescent="0.25">
      <c r="B26" s="142"/>
      <c r="C26" s="229" t="s">
        <v>316</v>
      </c>
      <c r="D26" s="149"/>
      <c r="E26" s="145"/>
      <c r="F26" s="145"/>
      <c r="G26" s="145"/>
      <c r="H26" s="145"/>
      <c r="I26" s="145"/>
      <c r="J26" s="282" t="s">
        <v>90</v>
      </c>
      <c r="K26" s="283"/>
      <c r="L26" s="91">
        <f t="shared" ref="L26:Y26" si="3">SUM(L15:L25)</f>
        <v>0</v>
      </c>
      <c r="M26" s="92">
        <f t="shared" si="3"/>
        <v>0</v>
      </c>
      <c r="N26" s="91">
        <f t="shared" si="3"/>
        <v>0</v>
      </c>
      <c r="O26" s="92">
        <f t="shared" si="3"/>
        <v>0</v>
      </c>
      <c r="P26" s="92">
        <f t="shared" si="3"/>
        <v>0</v>
      </c>
      <c r="Q26" s="92">
        <f t="shared" si="3"/>
        <v>0</v>
      </c>
      <c r="R26" s="91">
        <f t="shared" si="3"/>
        <v>3</v>
      </c>
      <c r="S26" s="92">
        <f t="shared" si="3"/>
        <v>4</v>
      </c>
      <c r="T26" s="91">
        <f t="shared" si="3"/>
        <v>32</v>
      </c>
      <c r="U26" s="92">
        <f t="shared" si="3"/>
        <v>24</v>
      </c>
      <c r="V26" s="91">
        <f t="shared" si="3"/>
        <v>170</v>
      </c>
      <c r="W26" s="92">
        <f t="shared" si="3"/>
        <v>153</v>
      </c>
      <c r="X26" s="91">
        <f t="shared" si="3"/>
        <v>353</v>
      </c>
      <c r="Y26" s="92">
        <f t="shared" si="3"/>
        <v>325</v>
      </c>
      <c r="Z26" s="91">
        <f t="shared" si="1"/>
        <v>558</v>
      </c>
      <c r="AA26" s="92">
        <f t="shared" si="1"/>
        <v>506</v>
      </c>
      <c r="AB26" s="93">
        <f>SUM(AB15:AB25)</f>
        <v>1064</v>
      </c>
      <c r="AC26" s="206"/>
    </row>
    <row r="27" spans="2:29" ht="14.25" customHeight="1" thickTop="1" x14ac:dyDescent="0.2">
      <c r="B27" s="142"/>
      <c r="C27" s="150"/>
      <c r="D27" s="149"/>
      <c r="E27" s="145"/>
      <c r="F27" s="145"/>
      <c r="G27" s="145"/>
      <c r="H27" s="145"/>
      <c r="I27" s="145"/>
      <c r="J27" s="145"/>
      <c r="K27" s="145"/>
      <c r="L27" s="145"/>
      <c r="M27" s="145"/>
      <c r="N27" s="145"/>
      <c r="O27" s="145"/>
      <c r="P27" s="145"/>
      <c r="Q27" s="145"/>
      <c r="R27" s="145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206"/>
    </row>
    <row r="28" spans="2:29" ht="13.5" customHeight="1" x14ac:dyDescent="0.2">
      <c r="B28" s="142"/>
      <c r="C28" s="227"/>
      <c r="D28" s="145"/>
      <c r="E28" s="145"/>
      <c r="F28" s="145"/>
      <c r="G28" s="145"/>
      <c r="H28" s="145"/>
      <c r="I28" s="145"/>
      <c r="J28" s="145"/>
      <c r="K28" s="145"/>
      <c r="L28" s="145"/>
      <c r="M28" s="145"/>
      <c r="N28" s="145"/>
      <c r="O28" s="145"/>
      <c r="P28" s="145"/>
      <c r="Q28" s="145"/>
      <c r="R28" s="145"/>
      <c r="S28" s="145"/>
      <c r="T28" s="145"/>
      <c r="U28" s="145"/>
      <c r="V28" s="145"/>
      <c r="W28" s="145"/>
      <c r="X28" s="145"/>
      <c r="Y28" s="145"/>
      <c r="Z28" s="145"/>
      <c r="AA28" s="145"/>
      <c r="AB28" s="145"/>
      <c r="AC28" s="206"/>
    </row>
    <row r="29" spans="2:29" ht="15.75" x14ac:dyDescent="0.25">
      <c r="B29" s="142"/>
      <c r="C29" s="224" t="s">
        <v>317</v>
      </c>
      <c r="D29" s="145"/>
      <c r="E29" s="145"/>
      <c r="F29" s="145"/>
      <c r="G29" s="145"/>
      <c r="H29" s="145"/>
      <c r="I29" s="145"/>
      <c r="J29" s="145"/>
      <c r="K29" s="145"/>
      <c r="L29" s="145"/>
      <c r="M29" s="145"/>
      <c r="N29" s="145"/>
      <c r="O29" s="145"/>
      <c r="P29" s="145"/>
      <c r="Q29" s="145"/>
      <c r="R29" s="145"/>
      <c r="S29" s="145"/>
      <c r="T29" s="145"/>
      <c r="U29" s="145"/>
      <c r="V29" s="145"/>
      <c r="W29" s="145"/>
      <c r="X29" s="145"/>
      <c r="Y29" s="145"/>
      <c r="Z29" s="145"/>
      <c r="AA29" s="145"/>
      <c r="AB29" s="145"/>
      <c r="AC29" s="206"/>
    </row>
    <row r="30" spans="2:29" ht="16.5" thickBot="1" x14ac:dyDescent="0.3">
      <c r="B30" s="142"/>
      <c r="C30" s="146"/>
      <c r="D30" s="145"/>
      <c r="E30" s="145"/>
      <c r="F30" s="145"/>
      <c r="G30" s="145"/>
      <c r="H30" s="145"/>
      <c r="I30" s="145"/>
      <c r="J30" s="145"/>
      <c r="K30" s="145"/>
      <c r="L30" s="145"/>
      <c r="M30" s="145"/>
      <c r="N30" s="145"/>
      <c r="O30" s="145"/>
      <c r="P30" s="145"/>
      <c r="Q30" s="145"/>
      <c r="R30" s="145"/>
      <c r="S30" s="145"/>
      <c r="T30" s="145"/>
      <c r="U30" s="145"/>
      <c r="V30" s="145"/>
      <c r="W30" s="145"/>
      <c r="X30" s="145"/>
      <c r="Y30" s="145"/>
      <c r="Z30" s="145"/>
      <c r="AA30" s="145"/>
      <c r="AB30" s="145"/>
      <c r="AC30" s="206"/>
    </row>
    <row r="31" spans="2:29" ht="14.25" customHeight="1" thickTop="1" thickBot="1" x14ac:dyDescent="0.25">
      <c r="B31" s="142"/>
      <c r="C31" s="227"/>
      <c r="D31" s="145"/>
      <c r="E31" s="145"/>
      <c r="F31" s="145"/>
      <c r="G31" s="145"/>
      <c r="H31" s="145"/>
      <c r="I31" s="145"/>
      <c r="J31" s="269" t="s">
        <v>66</v>
      </c>
      <c r="K31" s="276" t="s">
        <v>67</v>
      </c>
      <c r="L31" s="279" t="s">
        <v>93</v>
      </c>
      <c r="M31" s="280"/>
      <c r="N31" s="280"/>
      <c r="O31" s="280"/>
      <c r="P31" s="280"/>
      <c r="Q31" s="280"/>
      <c r="R31" s="280"/>
      <c r="S31" s="280"/>
      <c r="T31" s="280"/>
      <c r="U31" s="280"/>
      <c r="V31" s="280"/>
      <c r="W31" s="280"/>
      <c r="X31" s="280"/>
      <c r="Y31" s="281"/>
      <c r="Z31" s="262" t="s">
        <v>68</v>
      </c>
      <c r="AA31" s="266"/>
      <c r="AB31" s="269" t="s">
        <v>69</v>
      </c>
      <c r="AC31" s="206"/>
    </row>
    <row r="32" spans="2:29" ht="14.25" customHeight="1" thickTop="1" thickBot="1" x14ac:dyDescent="0.25">
      <c r="B32" s="142"/>
      <c r="C32" s="51" t="s">
        <v>60</v>
      </c>
      <c r="D32" s="52" t="s">
        <v>70</v>
      </c>
      <c r="E32" s="53" t="s">
        <v>55</v>
      </c>
      <c r="F32" s="54" t="s">
        <v>56</v>
      </c>
      <c r="G32" s="54" t="s">
        <v>57</v>
      </c>
      <c r="H32" s="54" t="s">
        <v>71</v>
      </c>
      <c r="I32" s="145"/>
      <c r="J32" s="270"/>
      <c r="K32" s="277"/>
      <c r="L32" s="272" t="s">
        <v>72</v>
      </c>
      <c r="M32" s="273"/>
      <c r="N32" s="274" t="s">
        <v>73</v>
      </c>
      <c r="O32" s="275"/>
      <c r="P32" s="274" t="s">
        <v>74</v>
      </c>
      <c r="Q32" s="275"/>
      <c r="R32" s="272" t="s">
        <v>75</v>
      </c>
      <c r="S32" s="273"/>
      <c r="T32" s="272" t="s">
        <v>76</v>
      </c>
      <c r="U32" s="273"/>
      <c r="V32" s="272" t="s">
        <v>77</v>
      </c>
      <c r="W32" s="273"/>
      <c r="X32" s="272" t="s">
        <v>78</v>
      </c>
      <c r="Y32" s="273"/>
      <c r="Z32" s="267"/>
      <c r="AA32" s="268"/>
      <c r="AB32" s="270"/>
      <c r="AC32" s="206"/>
    </row>
    <row r="33" spans="2:29" ht="14.25" thickTop="1" thickBot="1" x14ac:dyDescent="0.25">
      <c r="B33" s="142"/>
      <c r="C33" s="184">
        <v>1</v>
      </c>
      <c r="D33" s="154" t="s">
        <v>302</v>
      </c>
      <c r="E33" s="154">
        <v>39</v>
      </c>
      <c r="F33" s="155">
        <v>49</v>
      </c>
      <c r="G33" s="155">
        <f>+Tabla1332[[#This Row],[H]]+Tabla1332[[#This Row],[M]]</f>
        <v>88</v>
      </c>
      <c r="H33" s="156">
        <f t="shared" ref="H33:H43" si="4">G33/$G$44</f>
        <v>8.3254493850520347E-2</v>
      </c>
      <c r="I33" s="145"/>
      <c r="J33" s="270"/>
      <c r="K33" s="278"/>
      <c r="L33" s="51" t="s">
        <v>55</v>
      </c>
      <c r="M33" s="86" t="s">
        <v>56</v>
      </c>
      <c r="N33" s="87" t="s">
        <v>55</v>
      </c>
      <c r="O33" s="86" t="s">
        <v>56</v>
      </c>
      <c r="P33" s="87" t="s">
        <v>55</v>
      </c>
      <c r="Q33" s="86" t="s">
        <v>56</v>
      </c>
      <c r="R33" s="87" t="s">
        <v>55</v>
      </c>
      <c r="S33" s="86" t="s">
        <v>56</v>
      </c>
      <c r="T33" s="87" t="s">
        <v>55</v>
      </c>
      <c r="U33" s="86" t="s">
        <v>56</v>
      </c>
      <c r="V33" s="87" t="s">
        <v>55</v>
      </c>
      <c r="W33" s="86" t="s">
        <v>56</v>
      </c>
      <c r="X33" s="87" t="s">
        <v>55</v>
      </c>
      <c r="Y33" s="88" t="s">
        <v>56</v>
      </c>
      <c r="Z33" s="89" t="s">
        <v>55</v>
      </c>
      <c r="AA33" s="90" t="s">
        <v>56</v>
      </c>
      <c r="AB33" s="271"/>
      <c r="AC33" s="206"/>
    </row>
    <row r="34" spans="2:29" ht="13.5" thickTop="1" x14ac:dyDescent="0.2">
      <c r="B34" s="142"/>
      <c r="C34" s="185">
        <v>2</v>
      </c>
      <c r="D34" s="157" t="s">
        <v>303</v>
      </c>
      <c r="E34" s="157">
        <v>36</v>
      </c>
      <c r="F34" s="158">
        <v>34</v>
      </c>
      <c r="G34" s="158">
        <f>+Tabla1332[[#This Row],[H]]+Tabla1332[[#This Row],[M]]</f>
        <v>70</v>
      </c>
      <c r="H34" s="159">
        <f t="shared" si="4"/>
        <v>6.6225165562913912E-2</v>
      </c>
      <c r="I34" s="145"/>
      <c r="J34" s="163">
        <v>1</v>
      </c>
      <c r="K34" s="164" t="s">
        <v>302</v>
      </c>
      <c r="L34" s="165">
        <v>0</v>
      </c>
      <c r="M34" s="166">
        <v>0</v>
      </c>
      <c r="N34" s="165">
        <v>0</v>
      </c>
      <c r="O34" s="166">
        <v>0</v>
      </c>
      <c r="P34" s="165">
        <v>0</v>
      </c>
      <c r="Q34" s="166">
        <v>0</v>
      </c>
      <c r="R34" s="165">
        <v>0</v>
      </c>
      <c r="S34" s="166">
        <v>0</v>
      </c>
      <c r="T34" s="165">
        <v>0</v>
      </c>
      <c r="U34" s="166">
        <v>1</v>
      </c>
      <c r="V34" s="165">
        <v>12</v>
      </c>
      <c r="W34" s="166">
        <v>8</v>
      </c>
      <c r="X34" s="165">
        <v>27</v>
      </c>
      <c r="Y34" s="166">
        <v>40</v>
      </c>
      <c r="Z34" s="167">
        <f t="shared" ref="Z34:AA45" si="5">L34+N34+P34+R34+T34+V34+X34</f>
        <v>39</v>
      </c>
      <c r="AA34" s="168">
        <f t="shared" si="5"/>
        <v>49</v>
      </c>
      <c r="AB34" s="169">
        <f>SUM(Z34:AA34)</f>
        <v>88</v>
      </c>
      <c r="AC34" s="206"/>
    </row>
    <row r="35" spans="2:29" x14ac:dyDescent="0.2">
      <c r="B35" s="142"/>
      <c r="C35" s="185">
        <v>3</v>
      </c>
      <c r="D35" s="157" t="s">
        <v>304</v>
      </c>
      <c r="E35" s="157">
        <v>35</v>
      </c>
      <c r="F35" s="158">
        <v>21</v>
      </c>
      <c r="G35" s="158">
        <f>+Tabla1332[[#This Row],[H]]+Tabla1332[[#This Row],[M]]</f>
        <v>56</v>
      </c>
      <c r="H35" s="159">
        <f t="shared" si="4"/>
        <v>5.2980132450331126E-2</v>
      </c>
      <c r="I35" s="145"/>
      <c r="J35" s="170">
        <v>2</v>
      </c>
      <c r="K35" s="157" t="s">
        <v>303</v>
      </c>
      <c r="L35" s="171">
        <v>0</v>
      </c>
      <c r="M35" s="172">
        <v>0</v>
      </c>
      <c r="N35" s="171">
        <v>0</v>
      </c>
      <c r="O35" s="172">
        <v>0</v>
      </c>
      <c r="P35" s="171">
        <v>0</v>
      </c>
      <c r="Q35" s="172">
        <v>0</v>
      </c>
      <c r="R35" s="171">
        <v>0</v>
      </c>
      <c r="S35" s="172">
        <v>0</v>
      </c>
      <c r="T35" s="171">
        <v>0</v>
      </c>
      <c r="U35" s="172">
        <v>1</v>
      </c>
      <c r="V35" s="171">
        <v>9</v>
      </c>
      <c r="W35" s="172">
        <v>6</v>
      </c>
      <c r="X35" s="171">
        <v>27</v>
      </c>
      <c r="Y35" s="172">
        <v>27</v>
      </c>
      <c r="Z35" s="173">
        <f t="shared" si="5"/>
        <v>36</v>
      </c>
      <c r="AA35" s="174">
        <f t="shared" si="5"/>
        <v>34</v>
      </c>
      <c r="AB35" s="175">
        <f t="shared" ref="AB35:AB44" si="6">SUM(Z35:AA35)</f>
        <v>70</v>
      </c>
      <c r="AC35" s="206"/>
    </row>
    <row r="36" spans="2:29" x14ac:dyDescent="0.2">
      <c r="B36" s="142"/>
      <c r="C36" s="185">
        <v>4</v>
      </c>
      <c r="D36" s="157" t="s">
        <v>305</v>
      </c>
      <c r="E36" s="157">
        <v>19</v>
      </c>
      <c r="F36" s="158">
        <v>23</v>
      </c>
      <c r="G36" s="158">
        <f>+Tabla1332[[#This Row],[H]]+Tabla1332[[#This Row],[M]]</f>
        <v>42</v>
      </c>
      <c r="H36" s="159">
        <f t="shared" si="4"/>
        <v>3.9735099337748346E-2</v>
      </c>
      <c r="I36" s="145"/>
      <c r="J36" s="176">
        <v>3</v>
      </c>
      <c r="K36" s="177" t="s">
        <v>304</v>
      </c>
      <c r="L36" s="171">
        <v>0</v>
      </c>
      <c r="M36" s="172">
        <v>0</v>
      </c>
      <c r="N36" s="171">
        <v>0</v>
      </c>
      <c r="O36" s="172">
        <v>0</v>
      </c>
      <c r="P36" s="171">
        <v>0</v>
      </c>
      <c r="Q36" s="172">
        <v>0</v>
      </c>
      <c r="R36" s="171">
        <v>0</v>
      </c>
      <c r="S36" s="172">
        <v>0</v>
      </c>
      <c r="T36" s="171">
        <v>0</v>
      </c>
      <c r="U36" s="172">
        <v>0</v>
      </c>
      <c r="V36" s="171">
        <v>11</v>
      </c>
      <c r="W36" s="172">
        <v>2</v>
      </c>
      <c r="X36" s="171">
        <v>24</v>
      </c>
      <c r="Y36" s="172">
        <v>19</v>
      </c>
      <c r="Z36" s="173">
        <f t="shared" si="5"/>
        <v>35</v>
      </c>
      <c r="AA36" s="174">
        <f t="shared" si="5"/>
        <v>21</v>
      </c>
      <c r="AB36" s="175">
        <f t="shared" si="6"/>
        <v>56</v>
      </c>
      <c r="AC36" s="206"/>
    </row>
    <row r="37" spans="2:29" x14ac:dyDescent="0.2">
      <c r="B37" s="142"/>
      <c r="C37" s="185">
        <v>5</v>
      </c>
      <c r="D37" s="157" t="s">
        <v>85</v>
      </c>
      <c r="E37" s="157">
        <v>23</v>
      </c>
      <c r="F37" s="158">
        <v>13</v>
      </c>
      <c r="G37" s="158">
        <f>+Tabla1332[[#This Row],[H]]+Tabla1332[[#This Row],[M]]</f>
        <v>36</v>
      </c>
      <c r="H37" s="159">
        <f t="shared" si="4"/>
        <v>3.405865657521287E-2</v>
      </c>
      <c r="I37" s="145"/>
      <c r="J37" s="170">
        <v>4</v>
      </c>
      <c r="K37" s="157" t="s">
        <v>305</v>
      </c>
      <c r="L37" s="171">
        <v>0</v>
      </c>
      <c r="M37" s="172">
        <v>0</v>
      </c>
      <c r="N37" s="171">
        <v>0</v>
      </c>
      <c r="O37" s="172">
        <v>0</v>
      </c>
      <c r="P37" s="171">
        <v>0</v>
      </c>
      <c r="Q37" s="172">
        <v>0</v>
      </c>
      <c r="R37" s="171">
        <v>0</v>
      </c>
      <c r="S37" s="172">
        <v>0</v>
      </c>
      <c r="T37" s="171">
        <v>1</v>
      </c>
      <c r="U37" s="172">
        <v>0</v>
      </c>
      <c r="V37" s="171">
        <v>9</v>
      </c>
      <c r="W37" s="172">
        <v>6</v>
      </c>
      <c r="X37" s="171">
        <v>9</v>
      </c>
      <c r="Y37" s="172">
        <v>17</v>
      </c>
      <c r="Z37" s="173">
        <f t="shared" si="5"/>
        <v>19</v>
      </c>
      <c r="AA37" s="174">
        <f t="shared" si="5"/>
        <v>23</v>
      </c>
      <c r="AB37" s="175">
        <f t="shared" si="6"/>
        <v>42</v>
      </c>
      <c r="AC37" s="206"/>
    </row>
    <row r="38" spans="2:29" x14ac:dyDescent="0.2">
      <c r="B38" s="142"/>
      <c r="C38" s="185">
        <v>6</v>
      </c>
      <c r="D38" s="157" t="s">
        <v>306</v>
      </c>
      <c r="E38" s="157">
        <v>19</v>
      </c>
      <c r="F38" s="158">
        <v>11</v>
      </c>
      <c r="G38" s="158">
        <f>+Tabla1332[[#This Row],[H]]+Tabla1332[[#This Row],[M]]</f>
        <v>30</v>
      </c>
      <c r="H38" s="159">
        <f t="shared" si="4"/>
        <v>2.8382213812677391E-2</v>
      </c>
      <c r="I38" s="145"/>
      <c r="J38" s="176">
        <v>5</v>
      </c>
      <c r="K38" s="177" t="s">
        <v>85</v>
      </c>
      <c r="L38" s="171">
        <v>0</v>
      </c>
      <c r="M38" s="172">
        <v>0</v>
      </c>
      <c r="N38" s="171">
        <v>0</v>
      </c>
      <c r="O38" s="172">
        <v>0</v>
      </c>
      <c r="P38" s="171">
        <v>0</v>
      </c>
      <c r="Q38" s="172">
        <v>0</v>
      </c>
      <c r="R38" s="171">
        <v>0</v>
      </c>
      <c r="S38" s="172">
        <v>0</v>
      </c>
      <c r="T38" s="171">
        <v>0</v>
      </c>
      <c r="U38" s="172">
        <v>0</v>
      </c>
      <c r="V38" s="171">
        <v>2</v>
      </c>
      <c r="W38" s="172">
        <v>2</v>
      </c>
      <c r="X38" s="171">
        <v>21</v>
      </c>
      <c r="Y38" s="172">
        <v>11</v>
      </c>
      <c r="Z38" s="173">
        <f t="shared" si="5"/>
        <v>23</v>
      </c>
      <c r="AA38" s="174">
        <f t="shared" si="5"/>
        <v>13</v>
      </c>
      <c r="AB38" s="175">
        <f t="shared" si="6"/>
        <v>36</v>
      </c>
      <c r="AC38" s="206"/>
    </row>
    <row r="39" spans="2:29" x14ac:dyDescent="0.2">
      <c r="B39" s="142"/>
      <c r="C39" s="185">
        <v>7</v>
      </c>
      <c r="D39" s="157" t="s">
        <v>307</v>
      </c>
      <c r="E39" s="157">
        <v>13</v>
      </c>
      <c r="F39" s="158">
        <v>15</v>
      </c>
      <c r="G39" s="158">
        <f>+Tabla1332[[#This Row],[H]]+Tabla1332[[#This Row],[M]]</f>
        <v>28</v>
      </c>
      <c r="H39" s="159">
        <f t="shared" si="4"/>
        <v>2.6490066225165563E-2</v>
      </c>
      <c r="I39" s="145"/>
      <c r="J39" s="170">
        <v>6</v>
      </c>
      <c r="K39" s="157" t="s">
        <v>306</v>
      </c>
      <c r="L39" s="171">
        <v>0</v>
      </c>
      <c r="M39" s="172">
        <v>0</v>
      </c>
      <c r="N39" s="171">
        <v>0</v>
      </c>
      <c r="O39" s="172">
        <v>0</v>
      </c>
      <c r="P39" s="171">
        <v>0</v>
      </c>
      <c r="Q39" s="172">
        <v>0</v>
      </c>
      <c r="R39" s="171">
        <v>0</v>
      </c>
      <c r="S39" s="172">
        <v>0</v>
      </c>
      <c r="T39" s="171">
        <v>0</v>
      </c>
      <c r="U39" s="172">
        <v>1</v>
      </c>
      <c r="V39" s="171">
        <v>1</v>
      </c>
      <c r="W39" s="172">
        <v>2</v>
      </c>
      <c r="X39" s="171">
        <v>18</v>
      </c>
      <c r="Y39" s="172">
        <v>8</v>
      </c>
      <c r="Z39" s="173">
        <f t="shared" si="5"/>
        <v>19</v>
      </c>
      <c r="AA39" s="174">
        <f t="shared" si="5"/>
        <v>11</v>
      </c>
      <c r="AB39" s="175">
        <f t="shared" si="6"/>
        <v>30</v>
      </c>
      <c r="AC39" s="206"/>
    </row>
    <row r="40" spans="2:29" x14ac:dyDescent="0.2">
      <c r="B40" s="142"/>
      <c r="C40" s="185">
        <v>8</v>
      </c>
      <c r="D40" s="157" t="s">
        <v>95</v>
      </c>
      <c r="E40" s="157">
        <v>12</v>
      </c>
      <c r="F40" s="158">
        <v>16</v>
      </c>
      <c r="G40" s="158">
        <f>+Tabla1332[[#This Row],[H]]+Tabla1332[[#This Row],[M]]</f>
        <v>28</v>
      </c>
      <c r="H40" s="159">
        <f t="shared" si="4"/>
        <v>2.6490066225165563E-2</v>
      </c>
      <c r="I40" s="145"/>
      <c r="J40" s="176">
        <v>7</v>
      </c>
      <c r="K40" s="177" t="s">
        <v>307</v>
      </c>
      <c r="L40" s="171">
        <v>0</v>
      </c>
      <c r="M40" s="172">
        <v>0</v>
      </c>
      <c r="N40" s="171">
        <v>0</v>
      </c>
      <c r="O40" s="172">
        <v>0</v>
      </c>
      <c r="P40" s="171">
        <v>0</v>
      </c>
      <c r="Q40" s="172">
        <v>0</v>
      </c>
      <c r="R40" s="171">
        <v>0</v>
      </c>
      <c r="S40" s="172">
        <v>0</v>
      </c>
      <c r="T40" s="171">
        <v>0</v>
      </c>
      <c r="U40" s="172">
        <v>0</v>
      </c>
      <c r="V40" s="171">
        <v>3</v>
      </c>
      <c r="W40" s="172">
        <v>6</v>
      </c>
      <c r="X40" s="171">
        <v>10</v>
      </c>
      <c r="Y40" s="172">
        <v>9</v>
      </c>
      <c r="Z40" s="173">
        <f t="shared" si="5"/>
        <v>13</v>
      </c>
      <c r="AA40" s="174">
        <f t="shared" si="5"/>
        <v>15</v>
      </c>
      <c r="AB40" s="175">
        <f t="shared" si="6"/>
        <v>28</v>
      </c>
      <c r="AC40" s="206"/>
    </row>
    <row r="41" spans="2:29" x14ac:dyDescent="0.2">
      <c r="B41" s="142"/>
      <c r="C41" s="185">
        <v>9</v>
      </c>
      <c r="D41" s="157" t="s">
        <v>308</v>
      </c>
      <c r="E41" s="157">
        <v>17</v>
      </c>
      <c r="F41" s="158">
        <v>10</v>
      </c>
      <c r="G41" s="158">
        <f>+Tabla1332[[#This Row],[H]]+Tabla1332[[#This Row],[M]]</f>
        <v>27</v>
      </c>
      <c r="H41" s="159">
        <f t="shared" si="4"/>
        <v>2.5543992431409649E-2</v>
      </c>
      <c r="I41" s="145"/>
      <c r="J41" s="170">
        <v>8</v>
      </c>
      <c r="K41" s="157" t="s">
        <v>95</v>
      </c>
      <c r="L41" s="171">
        <v>0</v>
      </c>
      <c r="M41" s="172">
        <v>0</v>
      </c>
      <c r="N41" s="171">
        <v>0</v>
      </c>
      <c r="O41" s="172">
        <v>0</v>
      </c>
      <c r="P41" s="171">
        <v>0</v>
      </c>
      <c r="Q41" s="172">
        <v>0</v>
      </c>
      <c r="R41" s="171">
        <v>0</v>
      </c>
      <c r="S41" s="172">
        <v>0</v>
      </c>
      <c r="T41" s="171">
        <v>0</v>
      </c>
      <c r="U41" s="172">
        <v>0</v>
      </c>
      <c r="V41" s="171">
        <v>4</v>
      </c>
      <c r="W41" s="172">
        <v>3</v>
      </c>
      <c r="X41" s="171">
        <v>8</v>
      </c>
      <c r="Y41" s="172">
        <v>13</v>
      </c>
      <c r="Z41" s="173">
        <f t="shared" si="5"/>
        <v>12</v>
      </c>
      <c r="AA41" s="174">
        <f t="shared" si="5"/>
        <v>16</v>
      </c>
      <c r="AB41" s="175">
        <f t="shared" si="6"/>
        <v>28</v>
      </c>
      <c r="AC41" s="206"/>
    </row>
    <row r="42" spans="2:29" x14ac:dyDescent="0.2">
      <c r="B42" s="142"/>
      <c r="C42" s="185">
        <v>10</v>
      </c>
      <c r="D42" s="157" t="s">
        <v>310</v>
      </c>
      <c r="E42" s="157">
        <v>20</v>
      </c>
      <c r="F42" s="158">
        <v>7</v>
      </c>
      <c r="G42" s="158">
        <f>+Tabla1332[[#This Row],[H]]+Tabla1332[[#This Row],[M]]</f>
        <v>27</v>
      </c>
      <c r="H42" s="159">
        <f t="shared" si="4"/>
        <v>2.5543992431409649E-2</v>
      </c>
      <c r="I42" s="145"/>
      <c r="J42" s="176">
        <v>9</v>
      </c>
      <c r="K42" s="177" t="s">
        <v>308</v>
      </c>
      <c r="L42" s="171">
        <v>0</v>
      </c>
      <c r="M42" s="172">
        <v>0</v>
      </c>
      <c r="N42" s="171">
        <v>0</v>
      </c>
      <c r="O42" s="172">
        <v>0</v>
      </c>
      <c r="P42" s="171">
        <v>0</v>
      </c>
      <c r="Q42" s="172">
        <v>0</v>
      </c>
      <c r="R42" s="171">
        <v>0</v>
      </c>
      <c r="S42" s="172">
        <v>0</v>
      </c>
      <c r="T42" s="171">
        <v>0</v>
      </c>
      <c r="U42" s="172">
        <v>0</v>
      </c>
      <c r="V42" s="171">
        <v>7</v>
      </c>
      <c r="W42" s="172">
        <v>5</v>
      </c>
      <c r="X42" s="171">
        <v>10</v>
      </c>
      <c r="Y42" s="172">
        <v>5</v>
      </c>
      <c r="Z42" s="173">
        <f t="shared" si="5"/>
        <v>17</v>
      </c>
      <c r="AA42" s="174">
        <f t="shared" si="5"/>
        <v>10</v>
      </c>
      <c r="AB42" s="175">
        <f t="shared" si="6"/>
        <v>27</v>
      </c>
      <c r="AC42" s="206"/>
    </row>
    <row r="43" spans="2:29" ht="13.5" thickBot="1" x14ac:dyDescent="0.25">
      <c r="B43" s="142"/>
      <c r="C43" s="186"/>
      <c r="D43" s="160" t="s">
        <v>89</v>
      </c>
      <c r="E43" s="160">
        <v>322</v>
      </c>
      <c r="F43" s="161">
        <v>303</v>
      </c>
      <c r="G43" s="161">
        <f>+Tabla1332[[#This Row],[H]]+Tabla1332[[#This Row],[M]]</f>
        <v>625</v>
      </c>
      <c r="H43" s="162">
        <f t="shared" si="4"/>
        <v>0.59129612109744556</v>
      </c>
      <c r="I43" s="147"/>
      <c r="J43" s="170">
        <v>10</v>
      </c>
      <c r="K43" s="157" t="s">
        <v>310</v>
      </c>
      <c r="L43" s="171">
        <v>0</v>
      </c>
      <c r="M43" s="172">
        <v>0</v>
      </c>
      <c r="N43" s="171">
        <v>0</v>
      </c>
      <c r="O43" s="172">
        <v>0</v>
      </c>
      <c r="P43" s="171">
        <v>0</v>
      </c>
      <c r="Q43" s="172">
        <v>0</v>
      </c>
      <c r="R43" s="171">
        <v>0</v>
      </c>
      <c r="S43" s="172">
        <v>0</v>
      </c>
      <c r="T43" s="171">
        <v>0</v>
      </c>
      <c r="U43" s="172">
        <v>0</v>
      </c>
      <c r="V43" s="171">
        <v>8</v>
      </c>
      <c r="W43" s="172">
        <v>2</v>
      </c>
      <c r="X43" s="171">
        <v>12</v>
      </c>
      <c r="Y43" s="172">
        <v>5</v>
      </c>
      <c r="Z43" s="173">
        <f t="shared" si="5"/>
        <v>20</v>
      </c>
      <c r="AA43" s="174">
        <f t="shared" si="5"/>
        <v>7</v>
      </c>
      <c r="AB43" s="175">
        <f t="shared" si="6"/>
        <v>27</v>
      </c>
      <c r="AC43" s="206"/>
    </row>
    <row r="44" spans="2:29" ht="14.25" thickTop="1" thickBot="1" x14ac:dyDescent="0.25">
      <c r="B44" s="142"/>
      <c r="C44" s="55"/>
      <c r="D44" s="56" t="s">
        <v>90</v>
      </c>
      <c r="E44" s="56">
        <f>SUM(E33:E43)</f>
        <v>555</v>
      </c>
      <c r="F44" s="56">
        <f>SUM(F33:F43)</f>
        <v>502</v>
      </c>
      <c r="G44" s="56">
        <f>SUM(G33:G43)</f>
        <v>1057</v>
      </c>
      <c r="H44" s="57">
        <f>SUM(H33:H43)</f>
        <v>1</v>
      </c>
      <c r="I44" s="145"/>
      <c r="J44" s="210"/>
      <c r="K44" s="211" t="s">
        <v>89</v>
      </c>
      <c r="L44" s="212">
        <v>0</v>
      </c>
      <c r="M44" s="213">
        <v>0</v>
      </c>
      <c r="N44" s="212">
        <v>0</v>
      </c>
      <c r="O44" s="213">
        <v>0</v>
      </c>
      <c r="P44" s="212">
        <v>0</v>
      </c>
      <c r="Q44" s="213">
        <v>0</v>
      </c>
      <c r="R44" s="212">
        <v>0</v>
      </c>
      <c r="S44" s="213">
        <v>0</v>
      </c>
      <c r="T44" s="212">
        <v>31</v>
      </c>
      <c r="U44" s="213">
        <v>21</v>
      </c>
      <c r="V44" s="212">
        <v>104</v>
      </c>
      <c r="W44" s="213">
        <v>111</v>
      </c>
      <c r="X44" s="212">
        <v>187</v>
      </c>
      <c r="Y44" s="214">
        <v>171</v>
      </c>
      <c r="Z44" s="215">
        <f t="shared" si="5"/>
        <v>322</v>
      </c>
      <c r="AA44" s="216">
        <f t="shared" si="5"/>
        <v>303</v>
      </c>
      <c r="AB44" s="183">
        <f t="shared" si="6"/>
        <v>625</v>
      </c>
      <c r="AC44" s="206"/>
    </row>
    <row r="45" spans="2:29" ht="14.25" customHeight="1" thickTop="1" thickBot="1" x14ac:dyDescent="0.25">
      <c r="B45" s="142"/>
      <c r="C45" s="229" t="s">
        <v>316</v>
      </c>
      <c r="D45" s="149"/>
      <c r="E45" s="145"/>
      <c r="F45" s="145"/>
      <c r="G45" s="145"/>
      <c r="H45" s="145"/>
      <c r="I45" s="145"/>
      <c r="J45" s="282"/>
      <c r="K45" s="283" t="s">
        <v>90</v>
      </c>
      <c r="L45" s="91">
        <f t="shared" ref="L45:Y45" si="7">SUM(L34:L44)</f>
        <v>0</v>
      </c>
      <c r="M45" s="92">
        <f t="shared" si="7"/>
        <v>0</v>
      </c>
      <c r="N45" s="91">
        <f t="shared" si="7"/>
        <v>0</v>
      </c>
      <c r="O45" s="92">
        <f t="shared" si="7"/>
        <v>0</v>
      </c>
      <c r="P45" s="92">
        <f t="shared" si="7"/>
        <v>0</v>
      </c>
      <c r="Q45" s="92">
        <f t="shared" si="7"/>
        <v>0</v>
      </c>
      <c r="R45" s="91">
        <f t="shared" si="7"/>
        <v>0</v>
      </c>
      <c r="S45" s="92">
        <f t="shared" si="7"/>
        <v>0</v>
      </c>
      <c r="T45" s="91">
        <f t="shared" si="7"/>
        <v>32</v>
      </c>
      <c r="U45" s="92">
        <f t="shared" si="7"/>
        <v>24</v>
      </c>
      <c r="V45" s="91">
        <f t="shared" si="7"/>
        <v>170</v>
      </c>
      <c r="W45" s="92">
        <f t="shared" si="7"/>
        <v>153</v>
      </c>
      <c r="X45" s="91">
        <f t="shared" si="7"/>
        <v>353</v>
      </c>
      <c r="Y45" s="92">
        <f t="shared" si="7"/>
        <v>325</v>
      </c>
      <c r="Z45" s="91">
        <f t="shared" si="5"/>
        <v>555</v>
      </c>
      <c r="AA45" s="92">
        <f t="shared" si="5"/>
        <v>502</v>
      </c>
      <c r="AB45" s="93">
        <f>SUM(AB34:AB44)</f>
        <v>1057</v>
      </c>
      <c r="AC45" s="206"/>
    </row>
    <row r="46" spans="2:29" ht="13.5" thickTop="1" x14ac:dyDescent="0.2">
      <c r="B46" s="142"/>
      <c r="C46" s="148"/>
      <c r="D46" s="149"/>
      <c r="E46" s="145"/>
      <c r="F46" s="145"/>
      <c r="G46" s="145"/>
      <c r="H46" s="145"/>
      <c r="I46" s="145"/>
      <c r="J46" s="145"/>
      <c r="K46" s="145"/>
      <c r="L46" s="145"/>
      <c r="M46" s="145"/>
      <c r="N46" s="145"/>
      <c r="O46" s="145"/>
      <c r="P46" s="145"/>
      <c r="Q46" s="145"/>
      <c r="R46" s="145"/>
      <c r="S46" s="145"/>
      <c r="T46" s="145"/>
      <c r="U46" s="145"/>
      <c r="V46" s="145"/>
      <c r="W46" s="145"/>
      <c r="X46" s="145"/>
      <c r="Y46" s="145"/>
      <c r="Z46" s="145"/>
      <c r="AA46" s="145"/>
      <c r="AB46" s="145"/>
      <c r="AC46" s="206"/>
    </row>
    <row r="47" spans="2:29" x14ac:dyDescent="0.2">
      <c r="B47" s="142"/>
      <c r="C47" s="148"/>
      <c r="D47" s="149"/>
      <c r="E47" s="145"/>
      <c r="F47" s="145"/>
      <c r="G47" s="145"/>
      <c r="H47" s="145"/>
      <c r="I47" s="145"/>
      <c r="J47" s="145"/>
      <c r="K47" s="145"/>
      <c r="L47" s="145"/>
      <c r="M47" s="145"/>
      <c r="N47" s="145"/>
      <c r="O47" s="145"/>
      <c r="P47" s="145"/>
      <c r="Q47" s="145"/>
      <c r="R47" s="145"/>
      <c r="S47" s="145"/>
      <c r="T47" s="145"/>
      <c r="U47" s="145"/>
      <c r="V47" s="145"/>
      <c r="W47" s="145"/>
      <c r="X47" s="145"/>
      <c r="Y47" s="145"/>
      <c r="Z47" s="145"/>
      <c r="AA47" s="145"/>
      <c r="AB47" s="145"/>
      <c r="AC47" s="206"/>
    </row>
    <row r="48" spans="2:29" ht="15.75" x14ac:dyDescent="0.25">
      <c r="B48" s="142"/>
      <c r="C48" s="224" t="s">
        <v>318</v>
      </c>
      <c r="D48" s="145"/>
      <c r="E48" s="145"/>
      <c r="F48" s="145"/>
      <c r="G48" s="145"/>
      <c r="H48" s="145"/>
      <c r="I48" s="145"/>
      <c r="J48" s="145"/>
      <c r="K48" s="145"/>
      <c r="L48" s="145"/>
      <c r="M48" s="145"/>
      <c r="N48" s="145"/>
      <c r="O48" s="145"/>
      <c r="P48" s="145"/>
      <c r="Q48" s="145"/>
      <c r="R48" s="145"/>
      <c r="S48" s="145"/>
      <c r="T48" s="145"/>
      <c r="U48" s="145"/>
      <c r="V48" s="145"/>
      <c r="W48" s="145"/>
      <c r="X48" s="145"/>
      <c r="Y48" s="145"/>
      <c r="Z48" s="145"/>
      <c r="AA48" s="145"/>
      <c r="AB48" s="145"/>
      <c r="AC48" s="206"/>
    </row>
    <row r="49" spans="2:29" ht="16.5" thickBot="1" x14ac:dyDescent="0.3">
      <c r="B49" s="142"/>
      <c r="C49" s="146"/>
      <c r="D49" s="145"/>
      <c r="E49" s="145"/>
      <c r="F49" s="145"/>
      <c r="G49" s="145"/>
      <c r="H49" s="145"/>
      <c r="I49" s="145"/>
      <c r="J49" s="145"/>
      <c r="K49" s="145"/>
      <c r="L49" s="145"/>
      <c r="M49" s="145"/>
      <c r="N49" s="145"/>
      <c r="O49" s="145"/>
      <c r="P49" s="145"/>
      <c r="Q49" s="145"/>
      <c r="R49" s="145"/>
      <c r="S49" s="145"/>
      <c r="T49" s="145"/>
      <c r="U49" s="145"/>
      <c r="V49" s="145"/>
      <c r="W49" s="145"/>
      <c r="X49" s="145"/>
      <c r="Y49" s="145"/>
      <c r="Z49" s="145"/>
      <c r="AA49" s="145"/>
      <c r="AB49" s="145"/>
      <c r="AC49" s="206"/>
    </row>
    <row r="50" spans="2:29" ht="14.25" customHeight="1" thickTop="1" thickBot="1" x14ac:dyDescent="0.25">
      <c r="B50" s="142"/>
      <c r="C50" s="227"/>
      <c r="D50" s="145"/>
      <c r="E50" s="145"/>
      <c r="F50" s="145"/>
      <c r="G50" s="145"/>
      <c r="H50" s="145"/>
      <c r="I50" s="145"/>
      <c r="J50" s="269" t="s">
        <v>66</v>
      </c>
      <c r="K50" s="276" t="s">
        <v>67</v>
      </c>
      <c r="L50" s="279" t="s">
        <v>93</v>
      </c>
      <c r="M50" s="280"/>
      <c r="N50" s="280"/>
      <c r="O50" s="280"/>
      <c r="P50" s="280"/>
      <c r="Q50" s="280"/>
      <c r="R50" s="280"/>
      <c r="S50" s="280"/>
      <c r="T50" s="280"/>
      <c r="U50" s="280"/>
      <c r="V50" s="280"/>
      <c r="W50" s="280"/>
      <c r="X50" s="280"/>
      <c r="Y50" s="281"/>
      <c r="Z50" s="262" t="s">
        <v>68</v>
      </c>
      <c r="AA50" s="266"/>
      <c r="AB50" s="269" t="s">
        <v>69</v>
      </c>
      <c r="AC50" s="206"/>
    </row>
    <row r="51" spans="2:29" ht="14.25" customHeight="1" thickTop="1" thickBot="1" x14ac:dyDescent="0.25">
      <c r="B51" s="142"/>
      <c r="C51" s="51" t="s">
        <v>60</v>
      </c>
      <c r="D51" s="52" t="s">
        <v>70</v>
      </c>
      <c r="E51" s="53" t="s">
        <v>55</v>
      </c>
      <c r="F51" s="54" t="s">
        <v>56</v>
      </c>
      <c r="G51" s="54" t="s">
        <v>57</v>
      </c>
      <c r="H51" s="54" t="s">
        <v>71</v>
      </c>
      <c r="I51" s="145"/>
      <c r="J51" s="270"/>
      <c r="K51" s="277"/>
      <c r="L51" s="272" t="s">
        <v>72</v>
      </c>
      <c r="M51" s="273"/>
      <c r="N51" s="274" t="s">
        <v>73</v>
      </c>
      <c r="O51" s="275"/>
      <c r="P51" s="274" t="s">
        <v>74</v>
      </c>
      <c r="Q51" s="275"/>
      <c r="R51" s="272" t="s">
        <v>75</v>
      </c>
      <c r="S51" s="273"/>
      <c r="T51" s="272" t="s">
        <v>76</v>
      </c>
      <c r="U51" s="273"/>
      <c r="V51" s="272" t="s">
        <v>77</v>
      </c>
      <c r="W51" s="273"/>
      <c r="X51" s="272" t="s">
        <v>78</v>
      </c>
      <c r="Y51" s="273"/>
      <c r="Z51" s="267"/>
      <c r="AA51" s="268"/>
      <c r="AB51" s="270"/>
      <c r="AC51" s="206"/>
    </row>
    <row r="52" spans="2:29" ht="14.25" thickTop="1" thickBot="1" x14ac:dyDescent="0.25">
      <c r="B52" s="142"/>
      <c r="C52" s="184">
        <v>1</v>
      </c>
      <c r="D52" s="154" t="s">
        <v>309</v>
      </c>
      <c r="E52" s="154">
        <v>1</v>
      </c>
      <c r="F52" s="155">
        <v>1</v>
      </c>
      <c r="G52" s="155">
        <f>Tabla13433[[#This Row],[H]]+Tabla13433[[#This Row],[M]]</f>
        <v>2</v>
      </c>
      <c r="H52" s="156">
        <f t="shared" ref="H52:H57" si="8">G52/$G$63</f>
        <v>0.2857142857142857</v>
      </c>
      <c r="I52" s="145"/>
      <c r="J52" s="270"/>
      <c r="K52" s="278"/>
      <c r="L52" s="51" t="s">
        <v>55</v>
      </c>
      <c r="M52" s="86" t="s">
        <v>56</v>
      </c>
      <c r="N52" s="87" t="s">
        <v>55</v>
      </c>
      <c r="O52" s="86" t="s">
        <v>56</v>
      </c>
      <c r="P52" s="87" t="s">
        <v>55</v>
      </c>
      <c r="Q52" s="86" t="s">
        <v>56</v>
      </c>
      <c r="R52" s="87" t="s">
        <v>55</v>
      </c>
      <c r="S52" s="86" t="s">
        <v>56</v>
      </c>
      <c r="T52" s="87" t="s">
        <v>55</v>
      </c>
      <c r="U52" s="86" t="s">
        <v>56</v>
      </c>
      <c r="V52" s="87" t="s">
        <v>55</v>
      </c>
      <c r="W52" s="86" t="s">
        <v>56</v>
      </c>
      <c r="X52" s="87" t="s">
        <v>55</v>
      </c>
      <c r="Y52" s="88" t="s">
        <v>56</v>
      </c>
      <c r="Z52" s="89" t="s">
        <v>55</v>
      </c>
      <c r="AA52" s="90" t="s">
        <v>56</v>
      </c>
      <c r="AB52" s="271"/>
      <c r="AC52" s="206"/>
    </row>
    <row r="53" spans="2:29" ht="13.5" thickTop="1" x14ac:dyDescent="0.2">
      <c r="B53" s="142"/>
      <c r="C53" s="185">
        <v>2</v>
      </c>
      <c r="D53" s="157" t="s">
        <v>311</v>
      </c>
      <c r="E53" s="157">
        <v>0</v>
      </c>
      <c r="F53" s="158">
        <v>1</v>
      </c>
      <c r="G53" s="158">
        <f>Tabla13433[[#This Row],[H]]+Tabla13433[[#This Row],[M]]</f>
        <v>1</v>
      </c>
      <c r="H53" s="159">
        <f t="shared" si="8"/>
        <v>0.14285714285714285</v>
      </c>
      <c r="I53" s="145"/>
      <c r="J53" s="163">
        <v>1</v>
      </c>
      <c r="K53" s="164" t="s">
        <v>309</v>
      </c>
      <c r="L53" s="165">
        <v>0</v>
      </c>
      <c r="M53" s="166">
        <v>0</v>
      </c>
      <c r="N53" s="165">
        <v>0</v>
      </c>
      <c r="O53" s="166">
        <v>0</v>
      </c>
      <c r="P53" s="165">
        <v>0</v>
      </c>
      <c r="Q53" s="166">
        <v>0</v>
      </c>
      <c r="R53" s="165">
        <v>1</v>
      </c>
      <c r="S53" s="166">
        <v>1</v>
      </c>
      <c r="T53" s="165">
        <v>0</v>
      </c>
      <c r="U53" s="166">
        <v>0</v>
      </c>
      <c r="V53" s="165">
        <v>0</v>
      </c>
      <c r="W53" s="166">
        <v>0</v>
      </c>
      <c r="X53" s="165">
        <v>0</v>
      </c>
      <c r="Y53" s="166">
        <v>0</v>
      </c>
      <c r="Z53" s="167">
        <f t="shared" ref="Z53:AA64" si="9">L53+N53+P53+R53+T53+V53+X53</f>
        <v>1</v>
      </c>
      <c r="AA53" s="168">
        <f t="shared" si="9"/>
        <v>1</v>
      </c>
      <c r="AB53" s="169">
        <f>SUM(Z53:AA53)</f>
        <v>2</v>
      </c>
      <c r="AC53" s="206"/>
    </row>
    <row r="54" spans="2:29" x14ac:dyDescent="0.2">
      <c r="B54" s="142"/>
      <c r="C54" s="185">
        <v>3</v>
      </c>
      <c r="D54" s="157" t="s">
        <v>312</v>
      </c>
      <c r="E54" s="157">
        <v>1</v>
      </c>
      <c r="F54" s="158">
        <v>0</v>
      </c>
      <c r="G54" s="158">
        <f>Tabla13433[[#This Row],[H]]+Tabla13433[[#This Row],[M]]</f>
        <v>1</v>
      </c>
      <c r="H54" s="159">
        <f t="shared" si="8"/>
        <v>0.14285714285714285</v>
      </c>
      <c r="I54" s="145"/>
      <c r="J54" s="170">
        <v>2</v>
      </c>
      <c r="K54" s="157" t="s">
        <v>311</v>
      </c>
      <c r="L54" s="171">
        <v>0</v>
      </c>
      <c r="M54" s="172">
        <v>0</v>
      </c>
      <c r="N54" s="171">
        <v>0</v>
      </c>
      <c r="O54" s="172">
        <v>0</v>
      </c>
      <c r="P54" s="171">
        <v>0</v>
      </c>
      <c r="Q54" s="172">
        <v>0</v>
      </c>
      <c r="R54" s="171">
        <v>0</v>
      </c>
      <c r="S54" s="172">
        <v>1</v>
      </c>
      <c r="T54" s="171">
        <v>0</v>
      </c>
      <c r="U54" s="172">
        <v>0</v>
      </c>
      <c r="V54" s="171">
        <v>0</v>
      </c>
      <c r="W54" s="172">
        <v>0</v>
      </c>
      <c r="X54" s="171">
        <v>0</v>
      </c>
      <c r="Y54" s="172">
        <v>0</v>
      </c>
      <c r="Z54" s="173">
        <f t="shared" si="9"/>
        <v>0</v>
      </c>
      <c r="AA54" s="174">
        <f t="shared" si="9"/>
        <v>1</v>
      </c>
      <c r="AB54" s="175">
        <f t="shared" ref="AB54:AB58" si="10">SUM(Z54:AA54)</f>
        <v>1</v>
      </c>
      <c r="AC54" s="206"/>
    </row>
    <row r="55" spans="2:29" x14ac:dyDescent="0.2">
      <c r="B55" s="142"/>
      <c r="C55" s="185">
        <v>4</v>
      </c>
      <c r="D55" s="157" t="s">
        <v>80</v>
      </c>
      <c r="E55" s="157">
        <v>1</v>
      </c>
      <c r="F55" s="158">
        <v>0</v>
      </c>
      <c r="G55" s="158">
        <f>Tabla13433[[#This Row],[H]]+Tabla13433[[#This Row],[M]]</f>
        <v>1</v>
      </c>
      <c r="H55" s="159">
        <f t="shared" si="8"/>
        <v>0.14285714285714285</v>
      </c>
      <c r="I55" s="145"/>
      <c r="J55" s="176">
        <v>3</v>
      </c>
      <c r="K55" s="177" t="s">
        <v>312</v>
      </c>
      <c r="L55" s="171">
        <v>0</v>
      </c>
      <c r="M55" s="172">
        <v>0</v>
      </c>
      <c r="N55" s="171">
        <v>0</v>
      </c>
      <c r="O55" s="172">
        <v>0</v>
      </c>
      <c r="P55" s="171">
        <v>0</v>
      </c>
      <c r="Q55" s="172">
        <v>0</v>
      </c>
      <c r="R55" s="171">
        <v>1</v>
      </c>
      <c r="S55" s="172">
        <v>0</v>
      </c>
      <c r="T55" s="171">
        <v>0</v>
      </c>
      <c r="U55" s="172">
        <v>0</v>
      </c>
      <c r="V55" s="171">
        <v>0</v>
      </c>
      <c r="W55" s="172">
        <v>0</v>
      </c>
      <c r="X55" s="171">
        <v>0</v>
      </c>
      <c r="Y55" s="172">
        <v>0</v>
      </c>
      <c r="Z55" s="173">
        <f t="shared" si="9"/>
        <v>1</v>
      </c>
      <c r="AA55" s="174">
        <f t="shared" si="9"/>
        <v>0</v>
      </c>
      <c r="AB55" s="175">
        <f t="shared" si="10"/>
        <v>1</v>
      </c>
      <c r="AC55" s="206"/>
    </row>
    <row r="56" spans="2:29" x14ac:dyDescent="0.2">
      <c r="B56" s="142"/>
      <c r="C56" s="185">
        <v>5</v>
      </c>
      <c r="D56" s="157" t="s">
        <v>313</v>
      </c>
      <c r="E56" s="157">
        <v>0</v>
      </c>
      <c r="F56" s="158">
        <v>1</v>
      </c>
      <c r="G56" s="158">
        <f>Tabla13433[[#This Row],[H]]+Tabla13433[[#This Row],[M]]</f>
        <v>1</v>
      </c>
      <c r="H56" s="159">
        <f t="shared" si="8"/>
        <v>0.14285714285714285</v>
      </c>
      <c r="I56" s="145"/>
      <c r="J56" s="170">
        <v>4</v>
      </c>
      <c r="K56" s="157" t="s">
        <v>80</v>
      </c>
      <c r="L56" s="171">
        <v>0</v>
      </c>
      <c r="M56" s="172">
        <v>0</v>
      </c>
      <c r="N56" s="171">
        <v>0</v>
      </c>
      <c r="O56" s="172">
        <v>0</v>
      </c>
      <c r="P56" s="171">
        <v>0</v>
      </c>
      <c r="Q56" s="172">
        <v>0</v>
      </c>
      <c r="R56" s="171">
        <v>1</v>
      </c>
      <c r="S56" s="172">
        <v>0</v>
      </c>
      <c r="T56" s="171">
        <v>0</v>
      </c>
      <c r="U56" s="172">
        <v>0</v>
      </c>
      <c r="V56" s="171">
        <v>0</v>
      </c>
      <c r="W56" s="172">
        <v>0</v>
      </c>
      <c r="X56" s="171">
        <v>0</v>
      </c>
      <c r="Y56" s="172">
        <v>0</v>
      </c>
      <c r="Z56" s="173">
        <f t="shared" si="9"/>
        <v>1</v>
      </c>
      <c r="AA56" s="174">
        <f t="shared" si="9"/>
        <v>0</v>
      </c>
      <c r="AB56" s="175">
        <f t="shared" si="10"/>
        <v>1</v>
      </c>
      <c r="AC56" s="206"/>
    </row>
    <row r="57" spans="2:29" x14ac:dyDescent="0.2">
      <c r="B57" s="142"/>
      <c r="C57" s="185">
        <v>6</v>
      </c>
      <c r="D57" s="157" t="s">
        <v>314</v>
      </c>
      <c r="E57" s="157">
        <v>0</v>
      </c>
      <c r="F57" s="158">
        <v>1</v>
      </c>
      <c r="G57" s="158">
        <f>Tabla13433[[#This Row],[H]]+Tabla13433[[#This Row],[M]]</f>
        <v>1</v>
      </c>
      <c r="H57" s="159">
        <f t="shared" si="8"/>
        <v>0.14285714285714285</v>
      </c>
      <c r="I57" s="145"/>
      <c r="J57" s="176">
        <v>5</v>
      </c>
      <c r="K57" s="177" t="s">
        <v>313</v>
      </c>
      <c r="L57" s="171">
        <v>0</v>
      </c>
      <c r="M57" s="172">
        <v>0</v>
      </c>
      <c r="N57" s="171">
        <v>0</v>
      </c>
      <c r="O57" s="172">
        <v>0</v>
      </c>
      <c r="P57" s="171">
        <v>0</v>
      </c>
      <c r="Q57" s="172">
        <v>0</v>
      </c>
      <c r="R57" s="171">
        <v>0</v>
      </c>
      <c r="S57" s="172">
        <v>1</v>
      </c>
      <c r="T57" s="171">
        <v>0</v>
      </c>
      <c r="U57" s="172">
        <v>0</v>
      </c>
      <c r="V57" s="171">
        <v>0</v>
      </c>
      <c r="W57" s="172">
        <v>0</v>
      </c>
      <c r="X57" s="171">
        <v>0</v>
      </c>
      <c r="Y57" s="172">
        <v>0</v>
      </c>
      <c r="Z57" s="173">
        <f t="shared" si="9"/>
        <v>0</v>
      </c>
      <c r="AA57" s="174">
        <f t="shared" si="9"/>
        <v>1</v>
      </c>
      <c r="AB57" s="175">
        <f t="shared" si="10"/>
        <v>1</v>
      </c>
      <c r="AC57" s="206"/>
    </row>
    <row r="58" spans="2:29" x14ac:dyDescent="0.2">
      <c r="B58" s="142"/>
      <c r="C58" s="185">
        <v>7</v>
      </c>
      <c r="D58" s="157"/>
      <c r="E58" s="157"/>
      <c r="F58" s="158"/>
      <c r="G58" s="158"/>
      <c r="H58" s="159"/>
      <c r="I58" s="145"/>
      <c r="J58" s="170">
        <v>6</v>
      </c>
      <c r="K58" s="157" t="s">
        <v>314</v>
      </c>
      <c r="L58" s="171">
        <v>0</v>
      </c>
      <c r="M58" s="172">
        <v>0</v>
      </c>
      <c r="N58" s="171">
        <v>0</v>
      </c>
      <c r="O58" s="172">
        <v>0</v>
      </c>
      <c r="P58" s="171">
        <v>0</v>
      </c>
      <c r="Q58" s="172">
        <v>0</v>
      </c>
      <c r="R58" s="171">
        <v>0</v>
      </c>
      <c r="S58" s="172">
        <v>1</v>
      </c>
      <c r="T58" s="171">
        <v>0</v>
      </c>
      <c r="U58" s="172">
        <v>0</v>
      </c>
      <c r="V58" s="171">
        <v>0</v>
      </c>
      <c r="W58" s="172">
        <v>0</v>
      </c>
      <c r="X58" s="171">
        <v>0</v>
      </c>
      <c r="Y58" s="172">
        <v>0</v>
      </c>
      <c r="Z58" s="173">
        <f t="shared" si="9"/>
        <v>0</v>
      </c>
      <c r="AA58" s="174">
        <f t="shared" si="9"/>
        <v>1</v>
      </c>
      <c r="AB58" s="175">
        <f t="shared" si="10"/>
        <v>1</v>
      </c>
      <c r="AC58" s="206"/>
    </row>
    <row r="59" spans="2:29" x14ac:dyDescent="0.2">
      <c r="B59" s="142"/>
      <c r="C59" s="185">
        <v>8</v>
      </c>
      <c r="D59" s="157"/>
      <c r="E59" s="157"/>
      <c r="F59" s="158"/>
      <c r="G59" s="158"/>
      <c r="H59" s="159"/>
      <c r="I59" s="145"/>
      <c r="J59" s="176">
        <v>7</v>
      </c>
      <c r="K59" s="177"/>
      <c r="L59" s="171"/>
      <c r="M59" s="172"/>
      <c r="N59" s="171"/>
      <c r="O59" s="172"/>
      <c r="P59" s="171"/>
      <c r="Q59" s="172"/>
      <c r="R59" s="171"/>
      <c r="S59" s="172"/>
      <c r="T59" s="171"/>
      <c r="U59" s="172"/>
      <c r="V59" s="171"/>
      <c r="W59" s="172"/>
      <c r="X59" s="171"/>
      <c r="Y59" s="172"/>
      <c r="Z59" s="173"/>
      <c r="AA59" s="174"/>
      <c r="AB59" s="175"/>
      <c r="AC59" s="206"/>
    </row>
    <row r="60" spans="2:29" x14ac:dyDescent="0.2">
      <c r="B60" s="142"/>
      <c r="C60" s="185">
        <v>9</v>
      </c>
      <c r="D60" s="157"/>
      <c r="E60" s="157"/>
      <c r="F60" s="158"/>
      <c r="G60" s="158"/>
      <c r="H60" s="159"/>
      <c r="I60" s="145"/>
      <c r="J60" s="170">
        <v>8</v>
      </c>
      <c r="K60" s="157"/>
      <c r="L60" s="171"/>
      <c r="M60" s="172"/>
      <c r="N60" s="171"/>
      <c r="O60" s="172"/>
      <c r="P60" s="171"/>
      <c r="Q60" s="172"/>
      <c r="R60" s="171"/>
      <c r="S60" s="172"/>
      <c r="T60" s="171"/>
      <c r="U60" s="172"/>
      <c r="V60" s="171"/>
      <c r="W60" s="172"/>
      <c r="X60" s="171"/>
      <c r="Y60" s="172"/>
      <c r="Z60" s="173"/>
      <c r="AA60" s="174"/>
      <c r="AB60" s="175"/>
      <c r="AC60" s="206"/>
    </row>
    <row r="61" spans="2:29" x14ac:dyDescent="0.2">
      <c r="B61" s="142"/>
      <c r="C61" s="185">
        <v>10</v>
      </c>
      <c r="D61" s="157"/>
      <c r="E61" s="157"/>
      <c r="F61" s="158"/>
      <c r="G61" s="158"/>
      <c r="H61" s="159"/>
      <c r="I61" s="145"/>
      <c r="J61" s="176">
        <v>9</v>
      </c>
      <c r="K61" s="177"/>
      <c r="L61" s="171"/>
      <c r="M61" s="172"/>
      <c r="N61" s="171"/>
      <c r="O61" s="172"/>
      <c r="P61" s="171"/>
      <c r="Q61" s="172"/>
      <c r="R61" s="171"/>
      <c r="S61" s="172"/>
      <c r="T61" s="171"/>
      <c r="U61" s="172"/>
      <c r="V61" s="171"/>
      <c r="W61" s="172"/>
      <c r="X61" s="171"/>
      <c r="Y61" s="172"/>
      <c r="Z61" s="173"/>
      <c r="AA61" s="174"/>
      <c r="AB61" s="175"/>
      <c r="AC61" s="206"/>
    </row>
    <row r="62" spans="2:29" ht="13.5" thickBot="1" x14ac:dyDescent="0.25">
      <c r="B62" s="142"/>
      <c r="C62" s="186"/>
      <c r="D62" s="160"/>
      <c r="E62" s="160"/>
      <c r="F62" s="161"/>
      <c r="G62" s="161"/>
      <c r="H62" s="162"/>
      <c r="I62" s="147"/>
      <c r="J62" s="170">
        <v>10</v>
      </c>
      <c r="K62" s="157"/>
      <c r="L62" s="171"/>
      <c r="M62" s="172"/>
      <c r="N62" s="171"/>
      <c r="O62" s="172"/>
      <c r="P62" s="171"/>
      <c r="Q62" s="172"/>
      <c r="R62" s="171"/>
      <c r="S62" s="172"/>
      <c r="T62" s="171"/>
      <c r="U62" s="172"/>
      <c r="V62" s="171"/>
      <c r="W62" s="172"/>
      <c r="X62" s="171"/>
      <c r="Y62" s="172"/>
      <c r="Z62" s="173"/>
      <c r="AA62" s="174"/>
      <c r="AB62" s="175"/>
      <c r="AC62" s="206"/>
    </row>
    <row r="63" spans="2:29" ht="14.25" thickTop="1" thickBot="1" x14ac:dyDescent="0.25">
      <c r="B63" s="142"/>
      <c r="C63" s="55"/>
      <c r="D63" s="56" t="s">
        <v>90</v>
      </c>
      <c r="E63" s="56">
        <f>SUM(E52:E62)</f>
        <v>3</v>
      </c>
      <c r="F63" s="56">
        <f>SUM(F52:F62)</f>
        <v>4</v>
      </c>
      <c r="G63" s="56">
        <f>SUM(G52:G62)</f>
        <v>7</v>
      </c>
      <c r="H63" s="57">
        <f>SUM(H52:H62)</f>
        <v>0.99999999999999978</v>
      </c>
      <c r="I63" s="145"/>
      <c r="J63" s="210"/>
      <c r="K63" s="211"/>
      <c r="L63" s="212"/>
      <c r="M63" s="213"/>
      <c r="N63" s="212"/>
      <c r="O63" s="213"/>
      <c r="P63" s="212"/>
      <c r="Q63" s="213"/>
      <c r="R63" s="212"/>
      <c r="S63" s="213"/>
      <c r="T63" s="212"/>
      <c r="U63" s="213"/>
      <c r="V63" s="212"/>
      <c r="W63" s="213"/>
      <c r="X63" s="212"/>
      <c r="Y63" s="214"/>
      <c r="Z63" s="215"/>
      <c r="AA63" s="216"/>
      <c r="AB63" s="183"/>
      <c r="AC63" s="206"/>
    </row>
    <row r="64" spans="2:29" ht="14.25" customHeight="1" thickTop="1" thickBot="1" x14ac:dyDescent="0.25">
      <c r="B64" s="142"/>
      <c r="C64" s="229" t="s">
        <v>316</v>
      </c>
      <c r="D64" s="149"/>
      <c r="E64" s="145"/>
      <c r="F64" s="145"/>
      <c r="G64" s="145"/>
      <c r="H64" s="145"/>
      <c r="I64" s="145"/>
      <c r="J64" s="282" t="s">
        <v>90</v>
      </c>
      <c r="K64" s="283"/>
      <c r="L64" s="91">
        <f t="shared" ref="L64:Y64" si="11">SUM(L53:L63)</f>
        <v>0</v>
      </c>
      <c r="M64" s="92">
        <f t="shared" si="11"/>
        <v>0</v>
      </c>
      <c r="N64" s="91">
        <f t="shared" si="11"/>
        <v>0</v>
      </c>
      <c r="O64" s="92">
        <f t="shared" si="11"/>
        <v>0</v>
      </c>
      <c r="P64" s="92">
        <f t="shared" si="11"/>
        <v>0</v>
      </c>
      <c r="Q64" s="92">
        <f t="shared" si="11"/>
        <v>0</v>
      </c>
      <c r="R64" s="91">
        <f t="shared" si="11"/>
        <v>3</v>
      </c>
      <c r="S64" s="92">
        <f t="shared" si="11"/>
        <v>4</v>
      </c>
      <c r="T64" s="91">
        <f t="shared" si="11"/>
        <v>0</v>
      </c>
      <c r="U64" s="92">
        <f t="shared" si="11"/>
        <v>0</v>
      </c>
      <c r="V64" s="91">
        <f t="shared" si="11"/>
        <v>0</v>
      </c>
      <c r="W64" s="92">
        <f t="shared" si="11"/>
        <v>0</v>
      </c>
      <c r="X64" s="91">
        <f t="shared" si="11"/>
        <v>0</v>
      </c>
      <c r="Y64" s="92">
        <f t="shared" si="11"/>
        <v>0</v>
      </c>
      <c r="Z64" s="91">
        <f t="shared" si="9"/>
        <v>3</v>
      </c>
      <c r="AA64" s="92">
        <f t="shared" si="9"/>
        <v>4</v>
      </c>
      <c r="AB64" s="93">
        <f>SUM(AB53:AB63)</f>
        <v>7</v>
      </c>
      <c r="AC64" s="206"/>
    </row>
    <row r="65" spans="2:29" ht="13.5" thickTop="1" x14ac:dyDescent="0.2">
      <c r="B65" s="142"/>
      <c r="C65" s="227"/>
      <c r="D65" s="145"/>
      <c r="E65" s="145"/>
      <c r="F65" s="145"/>
      <c r="G65" s="145"/>
      <c r="H65" s="145"/>
      <c r="I65" s="145"/>
      <c r="J65" s="145"/>
      <c r="K65" s="145"/>
      <c r="L65" s="145"/>
      <c r="M65" s="145"/>
      <c r="N65" s="145"/>
      <c r="O65" s="145"/>
      <c r="P65" s="145"/>
      <c r="Q65" s="145"/>
      <c r="R65" s="145"/>
      <c r="S65" s="145"/>
      <c r="T65" s="145"/>
      <c r="U65" s="145"/>
      <c r="V65" s="145"/>
      <c r="W65" s="145"/>
      <c r="X65" s="145"/>
      <c r="Y65" s="145"/>
      <c r="Z65" s="145"/>
      <c r="AA65" s="145"/>
      <c r="AB65" s="145"/>
      <c r="AC65" s="206"/>
    </row>
    <row r="66" spans="2:29" ht="13.5" thickBot="1" x14ac:dyDescent="0.25">
      <c r="B66" s="151"/>
      <c r="C66" s="217"/>
      <c r="D66" s="152"/>
      <c r="E66" s="152"/>
      <c r="F66" s="152"/>
      <c r="G66" s="152"/>
      <c r="H66" s="152"/>
      <c r="I66" s="152"/>
      <c r="J66" s="152"/>
      <c r="K66" s="152"/>
      <c r="L66" s="152"/>
      <c r="M66" s="152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209"/>
    </row>
  </sheetData>
  <mergeCells count="43">
    <mergeCell ref="Z50:AA51"/>
    <mergeCell ref="AB50:AB52"/>
    <mergeCell ref="L51:M51"/>
    <mergeCell ref="N51:O51"/>
    <mergeCell ref="P51:Q51"/>
    <mergeCell ref="R51:S51"/>
    <mergeCell ref="T51:U51"/>
    <mergeCell ref="V51:W51"/>
    <mergeCell ref="X51:Y51"/>
    <mergeCell ref="J45:K45"/>
    <mergeCell ref="J50:J52"/>
    <mergeCell ref="K50:K52"/>
    <mergeCell ref="L50:Y50"/>
    <mergeCell ref="J64:K64"/>
    <mergeCell ref="J26:K26"/>
    <mergeCell ref="J31:J33"/>
    <mergeCell ref="K31:K33"/>
    <mergeCell ref="L31:Y31"/>
    <mergeCell ref="Z31:AA32"/>
    <mergeCell ref="T32:U32"/>
    <mergeCell ref="V32:W32"/>
    <mergeCell ref="X32:Y32"/>
    <mergeCell ref="AB31:AB33"/>
    <mergeCell ref="L32:M32"/>
    <mergeCell ref="N32:O32"/>
    <mergeCell ref="P32:Q32"/>
    <mergeCell ref="R32:S32"/>
    <mergeCell ref="X13:Y13"/>
    <mergeCell ref="C3:E3"/>
    <mergeCell ref="C4:AB4"/>
    <mergeCell ref="C5:AB5"/>
    <mergeCell ref="C6:AB6"/>
    <mergeCell ref="J12:J14"/>
    <mergeCell ref="K12:K14"/>
    <mergeCell ref="L12:Y12"/>
    <mergeCell ref="Z12:AA13"/>
    <mergeCell ref="AB12:AB14"/>
    <mergeCell ref="L13:M13"/>
    <mergeCell ref="N13:O13"/>
    <mergeCell ref="P13:Q13"/>
    <mergeCell ref="R13:S13"/>
    <mergeCell ref="T13:U13"/>
    <mergeCell ref="V13:W13"/>
  </mergeCells>
  <pageMargins left="0.7" right="0.7" top="0.75" bottom="0.75" header="0.3" footer="0.3"/>
  <drawing r:id="rId1"/>
  <tableParts count="3">
    <tablePart r:id="rId2"/>
    <tablePart r:id="rId3"/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FEC3C-7A82-4D33-A2DF-80A75C1A05E4}">
  <dimension ref="B1:AC66"/>
  <sheetViews>
    <sheetView showGridLines="0" zoomScale="70" zoomScaleNormal="70" workbookViewId="0">
      <selection activeCell="D19" sqref="D19"/>
    </sheetView>
  </sheetViews>
  <sheetFormatPr baseColWidth="10" defaultRowHeight="12.75" x14ac:dyDescent="0.2"/>
  <cols>
    <col min="1" max="1" width="5.5703125" style="46" customWidth="1"/>
    <col min="2" max="2" width="3.7109375" style="46" customWidth="1"/>
    <col min="3" max="3" width="7.28515625" style="47" customWidth="1"/>
    <col min="4" max="4" width="42.85546875" style="46" customWidth="1"/>
    <col min="5" max="5" width="10.7109375" style="46" customWidth="1"/>
    <col min="6" max="7" width="11" style="46" customWidth="1"/>
    <col min="8" max="8" width="12.5703125" style="46" customWidth="1"/>
    <col min="9" max="9" width="11.42578125" style="46"/>
    <col min="10" max="10" width="6.85546875" style="46" customWidth="1"/>
    <col min="11" max="11" width="43.42578125" style="46" customWidth="1"/>
    <col min="12" max="13" width="5.140625" style="46" customWidth="1"/>
    <col min="14" max="15" width="6.28515625" style="46" customWidth="1"/>
    <col min="16" max="22" width="5.140625" style="46" customWidth="1"/>
    <col min="23" max="23" width="6.42578125" style="46" customWidth="1"/>
    <col min="24" max="24" width="5.140625" style="46" customWidth="1"/>
    <col min="25" max="26" width="6.28515625" style="46" customWidth="1"/>
    <col min="27" max="27" width="7.140625" style="46" customWidth="1"/>
    <col min="28" max="28" width="12" style="46" customWidth="1"/>
    <col min="29" max="29" width="5.28515625" style="46" customWidth="1"/>
    <col min="30" max="16384" width="11.42578125" style="46"/>
  </cols>
  <sheetData>
    <row r="1" spans="2:29" ht="13.5" thickBot="1" x14ac:dyDescent="0.25"/>
    <row r="2" spans="2:29" x14ac:dyDescent="0.2">
      <c r="B2" s="138"/>
      <c r="C2" s="223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  <c r="Z2" s="140"/>
      <c r="AA2" s="140"/>
      <c r="AB2" s="140"/>
      <c r="AC2" s="205"/>
    </row>
    <row r="3" spans="2:29" x14ac:dyDescent="0.2">
      <c r="B3" s="142" t="s">
        <v>61</v>
      </c>
      <c r="C3" s="284"/>
      <c r="D3" s="284"/>
      <c r="E3" s="284"/>
      <c r="F3" s="222"/>
      <c r="G3" s="222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  <c r="AA3" s="145"/>
      <c r="AB3" s="145"/>
      <c r="AC3" s="206"/>
    </row>
    <row r="4" spans="2:29" ht="18" x14ac:dyDescent="0.25">
      <c r="B4" s="142"/>
      <c r="C4" s="285" t="s">
        <v>62</v>
      </c>
      <c r="D4" s="285"/>
      <c r="E4" s="285"/>
      <c r="F4" s="285"/>
      <c r="G4" s="285"/>
      <c r="H4" s="285"/>
      <c r="I4" s="285"/>
      <c r="J4" s="285"/>
      <c r="K4" s="285"/>
      <c r="L4" s="285"/>
      <c r="M4" s="285"/>
      <c r="N4" s="285"/>
      <c r="O4" s="285"/>
      <c r="P4" s="285"/>
      <c r="Q4" s="285"/>
      <c r="R4" s="285"/>
      <c r="S4" s="285"/>
      <c r="T4" s="285"/>
      <c r="U4" s="285"/>
      <c r="V4" s="285"/>
      <c r="W4" s="285"/>
      <c r="X4" s="285"/>
      <c r="Y4" s="285"/>
      <c r="Z4" s="285"/>
      <c r="AA4" s="285"/>
      <c r="AB4" s="285"/>
      <c r="AC4" s="206"/>
    </row>
    <row r="5" spans="2:29" ht="18" x14ac:dyDescent="0.25">
      <c r="B5" s="142"/>
      <c r="C5" s="285" t="s">
        <v>287</v>
      </c>
      <c r="D5" s="285"/>
      <c r="E5" s="285"/>
      <c r="F5" s="285"/>
      <c r="G5" s="285"/>
      <c r="H5" s="285"/>
      <c r="I5" s="285"/>
      <c r="J5" s="285"/>
      <c r="K5" s="285"/>
      <c r="L5" s="285"/>
      <c r="M5" s="285"/>
      <c r="N5" s="285"/>
      <c r="O5" s="285"/>
      <c r="P5" s="285"/>
      <c r="Q5" s="285"/>
      <c r="R5" s="285"/>
      <c r="S5" s="285"/>
      <c r="T5" s="285"/>
      <c r="U5" s="285"/>
      <c r="V5" s="285"/>
      <c r="W5" s="285"/>
      <c r="X5" s="285"/>
      <c r="Y5" s="285"/>
      <c r="Z5" s="285"/>
      <c r="AA5" s="285"/>
      <c r="AB5" s="285"/>
      <c r="AC5" s="206"/>
    </row>
    <row r="6" spans="2:29" ht="20.25" customHeight="1" x14ac:dyDescent="0.25">
      <c r="B6" s="142"/>
      <c r="C6" s="285" t="s">
        <v>64</v>
      </c>
      <c r="D6" s="285"/>
      <c r="E6" s="285"/>
      <c r="F6" s="285"/>
      <c r="G6" s="285"/>
      <c r="H6" s="285"/>
      <c r="I6" s="285"/>
      <c r="J6" s="285"/>
      <c r="K6" s="285"/>
      <c r="L6" s="285"/>
      <c r="M6" s="285"/>
      <c r="N6" s="285"/>
      <c r="O6" s="285"/>
      <c r="P6" s="285"/>
      <c r="Q6" s="285"/>
      <c r="R6" s="285"/>
      <c r="S6" s="285"/>
      <c r="T6" s="285"/>
      <c r="U6" s="285"/>
      <c r="V6" s="285"/>
      <c r="W6" s="285"/>
      <c r="X6" s="285"/>
      <c r="Y6" s="285"/>
      <c r="Z6" s="285"/>
      <c r="AA6" s="285"/>
      <c r="AB6" s="285"/>
      <c r="AC6" s="206"/>
    </row>
    <row r="7" spans="2:29" ht="15.75" customHeight="1" x14ac:dyDescent="0.2">
      <c r="B7" s="142"/>
      <c r="C7" s="222"/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  <c r="W7" s="145"/>
      <c r="X7" s="145"/>
      <c r="Y7" s="145"/>
      <c r="Z7" s="145"/>
      <c r="AA7" s="145"/>
      <c r="AB7" s="145"/>
      <c r="AC7" s="206"/>
    </row>
    <row r="8" spans="2:29" ht="15.75" customHeight="1" x14ac:dyDescent="0.2">
      <c r="B8" s="142"/>
      <c r="C8" s="222"/>
      <c r="D8" s="145"/>
      <c r="E8" s="145"/>
      <c r="F8" s="145"/>
      <c r="G8" s="145"/>
      <c r="H8" s="145"/>
      <c r="I8" s="145"/>
      <c r="J8" s="145"/>
      <c r="K8" s="145"/>
      <c r="L8" s="145"/>
      <c r="M8" s="145"/>
      <c r="N8" s="145"/>
      <c r="O8" s="145"/>
      <c r="P8" s="145"/>
      <c r="Q8" s="145"/>
      <c r="R8" s="145"/>
      <c r="S8" s="145"/>
      <c r="T8" s="145"/>
      <c r="U8" s="145"/>
      <c r="V8" s="145"/>
      <c r="W8" s="145"/>
      <c r="X8" s="145"/>
      <c r="Y8" s="145"/>
      <c r="Z8" s="145"/>
      <c r="AA8" s="145"/>
      <c r="AB8" s="145"/>
      <c r="AC8" s="206"/>
    </row>
    <row r="9" spans="2:29" ht="15.75" customHeight="1" x14ac:dyDescent="0.2">
      <c r="B9" s="142"/>
      <c r="C9" s="222"/>
      <c r="D9" s="145"/>
      <c r="E9" s="145"/>
      <c r="F9" s="145"/>
      <c r="G9" s="145"/>
      <c r="H9" s="145"/>
      <c r="I9" s="145"/>
      <c r="J9" s="145"/>
      <c r="K9" s="145"/>
      <c r="L9" s="145"/>
      <c r="M9" s="145"/>
      <c r="N9" s="145"/>
      <c r="O9" s="145"/>
      <c r="P9" s="145"/>
      <c r="Q9" s="145"/>
      <c r="R9" s="145"/>
      <c r="S9" s="145"/>
      <c r="T9" s="145"/>
      <c r="U9" s="145"/>
      <c r="V9" s="145"/>
      <c r="W9" s="145"/>
      <c r="X9" s="145"/>
      <c r="Y9" s="145"/>
      <c r="Z9" s="145"/>
      <c r="AA9" s="145"/>
      <c r="AB9" s="145"/>
      <c r="AC9" s="206"/>
    </row>
    <row r="10" spans="2:29" ht="15.75" customHeight="1" x14ac:dyDescent="0.25">
      <c r="B10" s="142"/>
      <c r="C10" s="224" t="s">
        <v>288</v>
      </c>
      <c r="D10" s="145"/>
      <c r="E10" s="145"/>
      <c r="F10" s="145"/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145"/>
      <c r="V10" s="145"/>
      <c r="W10" s="145"/>
      <c r="X10" s="145"/>
      <c r="Y10" s="145"/>
      <c r="Z10" s="145"/>
      <c r="AA10" s="145"/>
      <c r="AB10" s="145"/>
      <c r="AC10" s="206"/>
    </row>
    <row r="11" spans="2:29" ht="15.75" customHeight="1" thickBot="1" x14ac:dyDescent="0.3">
      <c r="B11" s="142"/>
      <c r="C11" s="146"/>
      <c r="D11" s="145"/>
      <c r="E11" s="145"/>
      <c r="F11" s="145"/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  <c r="R11" s="145"/>
      <c r="S11" s="145"/>
      <c r="T11" s="145"/>
      <c r="U11" s="145"/>
      <c r="V11" s="145"/>
      <c r="W11" s="145"/>
      <c r="X11" s="145"/>
      <c r="Y11" s="145"/>
      <c r="Z11" s="145"/>
      <c r="AA11" s="145"/>
      <c r="AB11" s="145"/>
      <c r="AC11" s="206"/>
    </row>
    <row r="12" spans="2:29" ht="15.75" customHeight="1" thickTop="1" thickBot="1" x14ac:dyDescent="0.25">
      <c r="B12" s="142"/>
      <c r="C12" s="222"/>
      <c r="D12" s="145"/>
      <c r="E12" s="145"/>
      <c r="F12" s="145"/>
      <c r="G12" s="145"/>
      <c r="H12" s="145"/>
      <c r="I12" s="145"/>
      <c r="J12" s="269" t="s">
        <v>66</v>
      </c>
      <c r="K12" s="276" t="s">
        <v>67</v>
      </c>
      <c r="L12" s="279" t="s">
        <v>54</v>
      </c>
      <c r="M12" s="280"/>
      <c r="N12" s="280"/>
      <c r="O12" s="280"/>
      <c r="P12" s="280"/>
      <c r="Q12" s="280"/>
      <c r="R12" s="280"/>
      <c r="S12" s="280"/>
      <c r="T12" s="280"/>
      <c r="U12" s="280"/>
      <c r="V12" s="280"/>
      <c r="W12" s="280"/>
      <c r="X12" s="280"/>
      <c r="Y12" s="281"/>
      <c r="Z12" s="262" t="s">
        <v>68</v>
      </c>
      <c r="AA12" s="266"/>
      <c r="AB12" s="269" t="s">
        <v>69</v>
      </c>
      <c r="AC12" s="206"/>
    </row>
    <row r="13" spans="2:29" ht="14.25" customHeight="1" thickTop="1" thickBot="1" x14ac:dyDescent="0.25">
      <c r="B13" s="142"/>
      <c r="C13" s="51" t="s">
        <v>60</v>
      </c>
      <c r="D13" s="52" t="s">
        <v>70</v>
      </c>
      <c r="E13" s="53" t="s">
        <v>55</v>
      </c>
      <c r="F13" s="54" t="s">
        <v>56</v>
      </c>
      <c r="G13" s="54" t="s">
        <v>57</v>
      </c>
      <c r="H13" s="54" t="s">
        <v>71</v>
      </c>
      <c r="I13" s="145"/>
      <c r="J13" s="270"/>
      <c r="K13" s="277"/>
      <c r="L13" s="272" t="s">
        <v>72</v>
      </c>
      <c r="M13" s="273"/>
      <c r="N13" s="274" t="s">
        <v>73</v>
      </c>
      <c r="O13" s="275"/>
      <c r="P13" s="274" t="s">
        <v>74</v>
      </c>
      <c r="Q13" s="275"/>
      <c r="R13" s="272" t="s">
        <v>75</v>
      </c>
      <c r="S13" s="273"/>
      <c r="T13" s="272" t="s">
        <v>76</v>
      </c>
      <c r="U13" s="273"/>
      <c r="V13" s="272" t="s">
        <v>77</v>
      </c>
      <c r="W13" s="273"/>
      <c r="X13" s="272" t="s">
        <v>78</v>
      </c>
      <c r="Y13" s="273"/>
      <c r="Z13" s="267"/>
      <c r="AA13" s="268"/>
      <c r="AB13" s="270"/>
      <c r="AC13" s="206"/>
    </row>
    <row r="14" spans="2:29" ht="13.5" customHeight="1" thickTop="1" thickBot="1" x14ac:dyDescent="0.25">
      <c r="B14" s="142"/>
      <c r="C14" s="184">
        <v>1</v>
      </c>
      <c r="D14" s="154" t="s">
        <v>289</v>
      </c>
      <c r="E14" s="154">
        <v>105</v>
      </c>
      <c r="F14" s="155">
        <v>308</v>
      </c>
      <c r="G14" s="155">
        <f>Tabla128[[#This Row],[H]]+Tabla128[[#This Row],[M]]</f>
        <v>413</v>
      </c>
      <c r="H14" s="156">
        <f t="shared" ref="H14:H24" si="0">G14/$G$25</f>
        <v>8.7741661355428088E-2</v>
      </c>
      <c r="I14" s="145"/>
      <c r="J14" s="270"/>
      <c r="K14" s="278"/>
      <c r="L14" s="51" t="s">
        <v>55</v>
      </c>
      <c r="M14" s="86" t="s">
        <v>56</v>
      </c>
      <c r="N14" s="87" t="s">
        <v>55</v>
      </c>
      <c r="O14" s="86" t="s">
        <v>56</v>
      </c>
      <c r="P14" s="87" t="s">
        <v>55</v>
      </c>
      <c r="Q14" s="86" t="s">
        <v>56</v>
      </c>
      <c r="R14" s="87" t="s">
        <v>55</v>
      </c>
      <c r="S14" s="86" t="s">
        <v>56</v>
      </c>
      <c r="T14" s="87" t="s">
        <v>55</v>
      </c>
      <c r="U14" s="86" t="s">
        <v>56</v>
      </c>
      <c r="V14" s="87" t="s">
        <v>55</v>
      </c>
      <c r="W14" s="86" t="s">
        <v>56</v>
      </c>
      <c r="X14" s="87" t="s">
        <v>55</v>
      </c>
      <c r="Y14" s="88" t="s">
        <v>56</v>
      </c>
      <c r="Z14" s="89" t="s">
        <v>55</v>
      </c>
      <c r="AA14" s="90" t="s">
        <v>56</v>
      </c>
      <c r="AB14" s="271"/>
      <c r="AC14" s="206"/>
    </row>
    <row r="15" spans="2:29" ht="13.5" customHeight="1" thickTop="1" x14ac:dyDescent="0.2">
      <c r="B15" s="142"/>
      <c r="C15" s="185">
        <v>2</v>
      </c>
      <c r="D15" s="157" t="s">
        <v>150</v>
      </c>
      <c r="E15" s="157">
        <v>204</v>
      </c>
      <c r="F15" s="158">
        <v>192</v>
      </c>
      <c r="G15" s="158">
        <f>Tabla128[[#This Row],[H]]+Tabla128[[#This Row],[M]]</f>
        <v>396</v>
      </c>
      <c r="H15" s="159">
        <f t="shared" si="0"/>
        <v>8.4130019120458893E-2</v>
      </c>
      <c r="I15" s="145"/>
      <c r="J15" s="163">
        <v>1</v>
      </c>
      <c r="K15" s="164" t="s">
        <v>289</v>
      </c>
      <c r="L15" s="165">
        <v>0</v>
      </c>
      <c r="M15" s="166">
        <v>0</v>
      </c>
      <c r="N15" s="165">
        <v>0</v>
      </c>
      <c r="O15" s="166">
        <v>0</v>
      </c>
      <c r="P15" s="165">
        <v>0</v>
      </c>
      <c r="Q15" s="166">
        <v>0</v>
      </c>
      <c r="R15" s="165">
        <v>1</v>
      </c>
      <c r="S15" s="166">
        <v>1</v>
      </c>
      <c r="T15" s="165">
        <v>8</v>
      </c>
      <c r="U15" s="166">
        <v>36</v>
      </c>
      <c r="V15" s="165">
        <v>48</v>
      </c>
      <c r="W15" s="166">
        <v>193</v>
      </c>
      <c r="X15" s="165">
        <v>48</v>
      </c>
      <c r="Y15" s="166">
        <v>78</v>
      </c>
      <c r="Z15" s="167">
        <f t="shared" ref="Z15:AA26" si="1">L15+N15+P15+R15+T15+V15+X15</f>
        <v>105</v>
      </c>
      <c r="AA15" s="168">
        <f t="shared" si="1"/>
        <v>308</v>
      </c>
      <c r="AB15" s="169">
        <f>SUM(Z15:AA15)</f>
        <v>413</v>
      </c>
      <c r="AC15" s="206"/>
    </row>
    <row r="16" spans="2:29" x14ac:dyDescent="0.2">
      <c r="B16" s="142"/>
      <c r="C16" s="185">
        <v>3</v>
      </c>
      <c r="D16" s="157" t="s">
        <v>84</v>
      </c>
      <c r="E16" s="157">
        <v>169</v>
      </c>
      <c r="F16" s="158">
        <v>143</v>
      </c>
      <c r="G16" s="158">
        <f>Tabla128[[#This Row],[H]]+Tabla128[[#This Row],[M]]</f>
        <v>312</v>
      </c>
      <c r="H16" s="159">
        <f t="shared" si="0"/>
        <v>6.6284257488846393E-2</v>
      </c>
      <c r="I16" s="145"/>
      <c r="J16" s="170">
        <v>2</v>
      </c>
      <c r="K16" s="157" t="s">
        <v>150</v>
      </c>
      <c r="L16" s="171">
        <v>0</v>
      </c>
      <c r="M16" s="172">
        <v>0</v>
      </c>
      <c r="N16" s="171">
        <v>8</v>
      </c>
      <c r="O16" s="172">
        <v>2</v>
      </c>
      <c r="P16" s="171">
        <v>33</v>
      </c>
      <c r="Q16" s="172">
        <v>19</v>
      </c>
      <c r="R16" s="171">
        <v>37</v>
      </c>
      <c r="S16" s="172">
        <v>5</v>
      </c>
      <c r="T16" s="171">
        <v>26</v>
      </c>
      <c r="U16" s="172">
        <v>11</v>
      </c>
      <c r="V16" s="171">
        <v>68</v>
      </c>
      <c r="W16" s="172">
        <v>53</v>
      </c>
      <c r="X16" s="171">
        <v>32</v>
      </c>
      <c r="Y16" s="172">
        <v>102</v>
      </c>
      <c r="Z16" s="173">
        <f t="shared" si="1"/>
        <v>204</v>
      </c>
      <c r="AA16" s="174">
        <f t="shared" si="1"/>
        <v>192</v>
      </c>
      <c r="AB16" s="175">
        <f t="shared" ref="AB16:AB25" si="2">SUM(Z16:AA16)</f>
        <v>396</v>
      </c>
      <c r="AC16" s="206"/>
    </row>
    <row r="17" spans="2:29" x14ac:dyDescent="0.2">
      <c r="B17" s="142"/>
      <c r="C17" s="185">
        <v>4</v>
      </c>
      <c r="D17" s="157" t="s">
        <v>290</v>
      </c>
      <c r="E17" s="157">
        <v>218</v>
      </c>
      <c r="F17" s="158">
        <v>58</v>
      </c>
      <c r="G17" s="158">
        <f>Tabla128[[#This Row],[H]]+Tabla128[[#This Row],[M]]</f>
        <v>276</v>
      </c>
      <c r="H17" s="159">
        <f t="shared" si="0"/>
        <v>5.8636073932441045E-2</v>
      </c>
      <c r="I17" s="145"/>
      <c r="J17" s="176">
        <v>3</v>
      </c>
      <c r="K17" s="177" t="s">
        <v>84</v>
      </c>
      <c r="L17" s="171">
        <v>0</v>
      </c>
      <c r="M17" s="172">
        <v>0</v>
      </c>
      <c r="N17" s="171">
        <v>6</v>
      </c>
      <c r="O17" s="172">
        <v>5</v>
      </c>
      <c r="P17" s="171">
        <v>27</v>
      </c>
      <c r="Q17" s="172">
        <v>8</v>
      </c>
      <c r="R17" s="171">
        <v>40</v>
      </c>
      <c r="S17" s="172">
        <v>30</v>
      </c>
      <c r="T17" s="171">
        <v>37</v>
      </c>
      <c r="U17" s="172">
        <v>32</v>
      </c>
      <c r="V17" s="171">
        <v>50</v>
      </c>
      <c r="W17" s="172">
        <v>60</v>
      </c>
      <c r="X17" s="171">
        <v>9</v>
      </c>
      <c r="Y17" s="172">
        <v>8</v>
      </c>
      <c r="Z17" s="173">
        <f t="shared" si="1"/>
        <v>169</v>
      </c>
      <c r="AA17" s="174">
        <f t="shared" si="1"/>
        <v>143</v>
      </c>
      <c r="AB17" s="175">
        <f t="shared" si="2"/>
        <v>312</v>
      </c>
      <c r="AC17" s="206"/>
    </row>
    <row r="18" spans="2:29" x14ac:dyDescent="0.2">
      <c r="B18" s="142"/>
      <c r="C18" s="185">
        <v>5</v>
      </c>
      <c r="D18" s="157" t="s">
        <v>231</v>
      </c>
      <c r="E18" s="157">
        <v>123</v>
      </c>
      <c r="F18" s="158">
        <v>127</v>
      </c>
      <c r="G18" s="158">
        <f>Tabla128[[#This Row],[H]]+Tabla128[[#This Row],[M]]</f>
        <v>250</v>
      </c>
      <c r="H18" s="159">
        <f t="shared" si="0"/>
        <v>5.3112385808370514E-2</v>
      </c>
      <c r="I18" s="145"/>
      <c r="J18" s="170">
        <v>4</v>
      </c>
      <c r="K18" s="157" t="s">
        <v>290</v>
      </c>
      <c r="L18" s="171">
        <v>2</v>
      </c>
      <c r="M18" s="172">
        <v>0</v>
      </c>
      <c r="N18" s="171">
        <v>1</v>
      </c>
      <c r="O18" s="172">
        <v>2</v>
      </c>
      <c r="P18" s="171">
        <v>9</v>
      </c>
      <c r="Q18" s="172">
        <v>7</v>
      </c>
      <c r="R18" s="171">
        <v>5</v>
      </c>
      <c r="S18" s="172">
        <v>2</v>
      </c>
      <c r="T18" s="171">
        <v>11</v>
      </c>
      <c r="U18" s="172">
        <v>1</v>
      </c>
      <c r="V18" s="171">
        <v>89</v>
      </c>
      <c r="W18" s="172">
        <v>16</v>
      </c>
      <c r="X18" s="171">
        <v>101</v>
      </c>
      <c r="Y18" s="172">
        <v>30</v>
      </c>
      <c r="Z18" s="173">
        <f t="shared" si="1"/>
        <v>218</v>
      </c>
      <c r="AA18" s="174">
        <f t="shared" si="1"/>
        <v>58</v>
      </c>
      <c r="AB18" s="175">
        <f t="shared" si="2"/>
        <v>276</v>
      </c>
      <c r="AC18" s="206"/>
    </row>
    <row r="19" spans="2:29" x14ac:dyDescent="0.2">
      <c r="B19" s="142"/>
      <c r="C19" s="185">
        <v>6</v>
      </c>
      <c r="D19" s="157" t="s">
        <v>291</v>
      </c>
      <c r="E19" s="157">
        <v>102</v>
      </c>
      <c r="F19" s="158">
        <v>88</v>
      </c>
      <c r="G19" s="158">
        <f>Tabla128[[#This Row],[H]]+Tabla128[[#This Row],[M]]</f>
        <v>190</v>
      </c>
      <c r="H19" s="159">
        <f t="shared" si="0"/>
        <v>4.0365413214361587E-2</v>
      </c>
      <c r="I19" s="145"/>
      <c r="J19" s="176">
        <v>5</v>
      </c>
      <c r="K19" s="177" t="s">
        <v>231</v>
      </c>
      <c r="L19" s="171">
        <v>0</v>
      </c>
      <c r="M19" s="172">
        <v>0</v>
      </c>
      <c r="N19" s="171">
        <v>2</v>
      </c>
      <c r="O19" s="172">
        <v>1</v>
      </c>
      <c r="P19" s="171">
        <v>10</v>
      </c>
      <c r="Q19" s="172">
        <v>0</v>
      </c>
      <c r="R19" s="171">
        <v>8</v>
      </c>
      <c r="S19" s="172">
        <v>2</v>
      </c>
      <c r="T19" s="171">
        <v>11</v>
      </c>
      <c r="U19" s="172">
        <v>5</v>
      </c>
      <c r="V19" s="171">
        <v>56</v>
      </c>
      <c r="W19" s="172">
        <v>47</v>
      </c>
      <c r="X19" s="171">
        <v>36</v>
      </c>
      <c r="Y19" s="172">
        <v>72</v>
      </c>
      <c r="Z19" s="173">
        <f t="shared" si="1"/>
        <v>123</v>
      </c>
      <c r="AA19" s="174">
        <f t="shared" si="1"/>
        <v>127</v>
      </c>
      <c r="AB19" s="175">
        <f t="shared" si="2"/>
        <v>250</v>
      </c>
      <c r="AC19" s="206"/>
    </row>
    <row r="20" spans="2:29" x14ac:dyDescent="0.2">
      <c r="B20" s="142"/>
      <c r="C20" s="185">
        <v>7</v>
      </c>
      <c r="D20" s="157" t="s">
        <v>292</v>
      </c>
      <c r="E20" s="157">
        <v>23</v>
      </c>
      <c r="F20" s="158">
        <v>83</v>
      </c>
      <c r="G20" s="158">
        <f>Tabla128[[#This Row],[H]]+Tabla128[[#This Row],[M]]</f>
        <v>106</v>
      </c>
      <c r="H20" s="159">
        <f t="shared" si="0"/>
        <v>2.2519651582749097E-2</v>
      </c>
      <c r="I20" s="145"/>
      <c r="J20" s="170">
        <v>6</v>
      </c>
      <c r="K20" s="157" t="s">
        <v>291</v>
      </c>
      <c r="L20" s="171">
        <v>2</v>
      </c>
      <c r="M20" s="172">
        <v>1</v>
      </c>
      <c r="N20" s="171">
        <v>2</v>
      </c>
      <c r="O20" s="172">
        <v>3</v>
      </c>
      <c r="P20" s="171">
        <v>1</v>
      </c>
      <c r="Q20" s="172">
        <v>0</v>
      </c>
      <c r="R20" s="171">
        <v>5</v>
      </c>
      <c r="S20" s="172">
        <v>3</v>
      </c>
      <c r="T20" s="171">
        <v>10</v>
      </c>
      <c r="U20" s="172">
        <v>15</v>
      </c>
      <c r="V20" s="171">
        <v>49</v>
      </c>
      <c r="W20" s="172">
        <v>31</v>
      </c>
      <c r="X20" s="171">
        <v>33</v>
      </c>
      <c r="Y20" s="172">
        <v>35</v>
      </c>
      <c r="Z20" s="173">
        <f t="shared" si="1"/>
        <v>102</v>
      </c>
      <c r="AA20" s="174">
        <f t="shared" si="1"/>
        <v>88</v>
      </c>
      <c r="AB20" s="175">
        <f t="shared" si="2"/>
        <v>190</v>
      </c>
      <c r="AC20" s="206"/>
    </row>
    <row r="21" spans="2:29" x14ac:dyDescent="0.2">
      <c r="B21" s="142"/>
      <c r="C21" s="185">
        <v>8</v>
      </c>
      <c r="D21" s="157" t="s">
        <v>149</v>
      </c>
      <c r="E21" s="157">
        <v>63</v>
      </c>
      <c r="F21" s="158">
        <v>42</v>
      </c>
      <c r="G21" s="158">
        <f>Tabla128[[#This Row],[H]]+Tabla128[[#This Row],[M]]</f>
        <v>105</v>
      </c>
      <c r="H21" s="159">
        <f t="shared" si="0"/>
        <v>2.2307202039515615E-2</v>
      </c>
      <c r="I21" s="145"/>
      <c r="J21" s="176">
        <v>7</v>
      </c>
      <c r="K21" s="177" t="s">
        <v>292</v>
      </c>
      <c r="L21" s="171">
        <v>0</v>
      </c>
      <c r="M21" s="172">
        <v>0</v>
      </c>
      <c r="N21" s="171">
        <v>0</v>
      </c>
      <c r="O21" s="172">
        <v>0</v>
      </c>
      <c r="P21" s="171">
        <v>0</v>
      </c>
      <c r="Q21" s="172">
        <v>0</v>
      </c>
      <c r="R21" s="171">
        <v>0</v>
      </c>
      <c r="S21" s="172">
        <v>0</v>
      </c>
      <c r="T21" s="171">
        <v>0</v>
      </c>
      <c r="U21" s="172">
        <v>1</v>
      </c>
      <c r="V21" s="171">
        <v>6</v>
      </c>
      <c r="W21" s="172">
        <v>37</v>
      </c>
      <c r="X21" s="171">
        <v>17</v>
      </c>
      <c r="Y21" s="172">
        <v>45</v>
      </c>
      <c r="Z21" s="173">
        <f t="shared" si="1"/>
        <v>23</v>
      </c>
      <c r="AA21" s="174">
        <f t="shared" si="1"/>
        <v>83</v>
      </c>
      <c r="AB21" s="175">
        <f t="shared" si="2"/>
        <v>106</v>
      </c>
      <c r="AC21" s="206"/>
    </row>
    <row r="22" spans="2:29" x14ac:dyDescent="0.2">
      <c r="B22" s="142"/>
      <c r="C22" s="185">
        <v>9</v>
      </c>
      <c r="D22" s="157" t="s">
        <v>293</v>
      </c>
      <c r="E22" s="157">
        <v>0</v>
      </c>
      <c r="F22" s="158">
        <v>104</v>
      </c>
      <c r="G22" s="158">
        <f>Tabla128[[#This Row],[H]]+Tabla128[[#This Row],[M]]</f>
        <v>104</v>
      </c>
      <c r="H22" s="159">
        <f t="shared" si="0"/>
        <v>2.2094752496282132E-2</v>
      </c>
      <c r="I22" s="145"/>
      <c r="J22" s="170">
        <v>8</v>
      </c>
      <c r="K22" s="157" t="s">
        <v>149</v>
      </c>
      <c r="L22" s="171">
        <v>0</v>
      </c>
      <c r="M22" s="172">
        <v>0</v>
      </c>
      <c r="N22" s="171">
        <v>9</v>
      </c>
      <c r="O22" s="172">
        <v>6</v>
      </c>
      <c r="P22" s="171">
        <v>10</v>
      </c>
      <c r="Q22" s="172">
        <v>6</v>
      </c>
      <c r="R22" s="171">
        <v>4</v>
      </c>
      <c r="S22" s="172">
        <v>1</v>
      </c>
      <c r="T22" s="171">
        <v>5</v>
      </c>
      <c r="U22" s="172">
        <v>5</v>
      </c>
      <c r="V22" s="171">
        <v>28</v>
      </c>
      <c r="W22" s="172">
        <v>19</v>
      </c>
      <c r="X22" s="171">
        <v>7</v>
      </c>
      <c r="Y22" s="172">
        <v>5</v>
      </c>
      <c r="Z22" s="173">
        <f t="shared" si="1"/>
        <v>63</v>
      </c>
      <c r="AA22" s="174">
        <f t="shared" si="1"/>
        <v>42</v>
      </c>
      <c r="AB22" s="175">
        <f t="shared" si="2"/>
        <v>105</v>
      </c>
      <c r="AC22" s="206"/>
    </row>
    <row r="23" spans="2:29" x14ac:dyDescent="0.2">
      <c r="B23" s="142"/>
      <c r="C23" s="185">
        <v>10</v>
      </c>
      <c r="D23" s="157" t="s">
        <v>294</v>
      </c>
      <c r="E23" s="157">
        <v>58</v>
      </c>
      <c r="F23" s="158">
        <v>33</v>
      </c>
      <c r="G23" s="158">
        <f>Tabla128[[#This Row],[H]]+Tabla128[[#This Row],[M]]</f>
        <v>91</v>
      </c>
      <c r="H23" s="159">
        <f t="shared" si="0"/>
        <v>1.9332908434246867E-2</v>
      </c>
      <c r="I23" s="145"/>
      <c r="J23" s="176">
        <v>9</v>
      </c>
      <c r="K23" s="177" t="s">
        <v>293</v>
      </c>
      <c r="L23" s="171">
        <v>0</v>
      </c>
      <c r="M23" s="172">
        <v>0</v>
      </c>
      <c r="N23" s="171">
        <v>0</v>
      </c>
      <c r="O23" s="172">
        <v>0</v>
      </c>
      <c r="P23" s="171">
        <v>0</v>
      </c>
      <c r="Q23" s="172">
        <v>0</v>
      </c>
      <c r="R23" s="171">
        <v>0</v>
      </c>
      <c r="S23" s="172">
        <v>4</v>
      </c>
      <c r="T23" s="171">
        <v>0</v>
      </c>
      <c r="U23" s="172">
        <v>16</v>
      </c>
      <c r="V23" s="171">
        <v>0</v>
      </c>
      <c r="W23" s="172">
        <v>69</v>
      </c>
      <c r="X23" s="171">
        <v>0</v>
      </c>
      <c r="Y23" s="172">
        <v>15</v>
      </c>
      <c r="Z23" s="173">
        <f t="shared" si="1"/>
        <v>0</v>
      </c>
      <c r="AA23" s="174">
        <f t="shared" si="1"/>
        <v>104</v>
      </c>
      <c r="AB23" s="175">
        <f t="shared" si="2"/>
        <v>104</v>
      </c>
      <c r="AC23" s="206"/>
    </row>
    <row r="24" spans="2:29" ht="13.5" thickBot="1" x14ac:dyDescent="0.25">
      <c r="B24" s="142"/>
      <c r="C24" s="186"/>
      <c r="D24" s="160" t="s">
        <v>89</v>
      </c>
      <c r="E24" s="160">
        <v>1040</v>
      </c>
      <c r="F24" s="161">
        <v>1424</v>
      </c>
      <c r="G24" s="161">
        <f>Tabla128[[#This Row],[H]]+Tabla128[[#This Row],[M]]</f>
        <v>2464</v>
      </c>
      <c r="H24" s="162">
        <f t="shared" si="0"/>
        <v>0.52347567452729982</v>
      </c>
      <c r="I24" s="147"/>
      <c r="J24" s="170">
        <v>10</v>
      </c>
      <c r="K24" s="157" t="s">
        <v>294</v>
      </c>
      <c r="L24" s="171">
        <v>0</v>
      </c>
      <c r="M24" s="172">
        <v>0</v>
      </c>
      <c r="N24" s="171">
        <v>0</v>
      </c>
      <c r="O24" s="172">
        <v>0</v>
      </c>
      <c r="P24" s="171">
        <v>0</v>
      </c>
      <c r="Q24" s="172">
        <v>0</v>
      </c>
      <c r="R24" s="171">
        <v>0</v>
      </c>
      <c r="S24" s="172">
        <v>0</v>
      </c>
      <c r="T24" s="171">
        <v>0</v>
      </c>
      <c r="U24" s="172">
        <v>0</v>
      </c>
      <c r="V24" s="171">
        <v>27</v>
      </c>
      <c r="W24" s="172">
        <v>10</v>
      </c>
      <c r="X24" s="171">
        <v>31</v>
      </c>
      <c r="Y24" s="172">
        <v>23</v>
      </c>
      <c r="Z24" s="173">
        <f t="shared" si="1"/>
        <v>58</v>
      </c>
      <c r="AA24" s="174">
        <f t="shared" si="1"/>
        <v>33</v>
      </c>
      <c r="AB24" s="175">
        <f t="shared" si="2"/>
        <v>91</v>
      </c>
      <c r="AC24" s="206"/>
    </row>
    <row r="25" spans="2:29" ht="14.25" thickTop="1" thickBot="1" x14ac:dyDescent="0.25">
      <c r="B25" s="142"/>
      <c r="C25" s="55"/>
      <c r="D25" s="56" t="s">
        <v>90</v>
      </c>
      <c r="E25" s="56">
        <f>SUM(E14:E24)</f>
        <v>2105</v>
      </c>
      <c r="F25" s="56">
        <f>SUM(F14:F24)</f>
        <v>2602</v>
      </c>
      <c r="G25" s="56">
        <f>Tabla128[[#This Row],[H]]+Tabla128[[#This Row],[M]]</f>
        <v>4707</v>
      </c>
      <c r="H25" s="57">
        <f>SUM(H14:H24)</f>
        <v>1</v>
      </c>
      <c r="I25" s="145"/>
      <c r="J25" s="210"/>
      <c r="K25" s="211" t="s">
        <v>89</v>
      </c>
      <c r="L25" s="212">
        <v>1</v>
      </c>
      <c r="M25" s="213">
        <v>2</v>
      </c>
      <c r="N25" s="212">
        <v>51</v>
      </c>
      <c r="O25" s="213">
        <v>27</v>
      </c>
      <c r="P25" s="212">
        <v>56</v>
      </c>
      <c r="Q25" s="213">
        <v>27</v>
      </c>
      <c r="R25" s="212">
        <v>56</v>
      </c>
      <c r="S25" s="213">
        <v>31</v>
      </c>
      <c r="T25" s="212">
        <v>121</v>
      </c>
      <c r="U25" s="213">
        <v>105</v>
      </c>
      <c r="V25" s="212">
        <v>383</v>
      </c>
      <c r="W25" s="213">
        <v>742</v>
      </c>
      <c r="X25" s="212">
        <v>372</v>
      </c>
      <c r="Y25" s="214">
        <v>490</v>
      </c>
      <c r="Z25" s="215">
        <f t="shared" si="1"/>
        <v>1040</v>
      </c>
      <c r="AA25" s="216">
        <f t="shared" si="1"/>
        <v>1424</v>
      </c>
      <c r="AB25" s="183">
        <f t="shared" si="2"/>
        <v>2464</v>
      </c>
      <c r="AC25" s="206"/>
    </row>
    <row r="26" spans="2:29" ht="14.25" customHeight="1" thickTop="1" thickBot="1" x14ac:dyDescent="0.25">
      <c r="B26" s="142"/>
      <c r="C26" s="229" t="s">
        <v>295</v>
      </c>
      <c r="D26" s="149"/>
      <c r="E26" s="145"/>
      <c r="F26" s="145"/>
      <c r="G26" s="145"/>
      <c r="H26" s="145"/>
      <c r="I26" s="145"/>
      <c r="J26" s="282" t="s">
        <v>90</v>
      </c>
      <c r="K26" s="283"/>
      <c r="L26" s="91">
        <f t="shared" ref="L26:Y26" si="3">SUM(L15:L25)</f>
        <v>5</v>
      </c>
      <c r="M26" s="92">
        <f t="shared" si="3"/>
        <v>3</v>
      </c>
      <c r="N26" s="91">
        <f t="shared" si="3"/>
        <v>79</v>
      </c>
      <c r="O26" s="92">
        <f t="shared" si="3"/>
        <v>46</v>
      </c>
      <c r="P26" s="92">
        <f t="shared" si="3"/>
        <v>146</v>
      </c>
      <c r="Q26" s="92">
        <f t="shared" si="3"/>
        <v>67</v>
      </c>
      <c r="R26" s="91">
        <f t="shared" si="3"/>
        <v>156</v>
      </c>
      <c r="S26" s="92">
        <f t="shared" si="3"/>
        <v>79</v>
      </c>
      <c r="T26" s="91">
        <f t="shared" si="3"/>
        <v>229</v>
      </c>
      <c r="U26" s="92">
        <f t="shared" si="3"/>
        <v>227</v>
      </c>
      <c r="V26" s="91">
        <f t="shared" si="3"/>
        <v>804</v>
      </c>
      <c r="W26" s="92">
        <f t="shared" si="3"/>
        <v>1277</v>
      </c>
      <c r="X26" s="91">
        <f t="shared" si="3"/>
        <v>686</v>
      </c>
      <c r="Y26" s="92">
        <f t="shared" si="3"/>
        <v>903</v>
      </c>
      <c r="Z26" s="91">
        <f t="shared" si="1"/>
        <v>2105</v>
      </c>
      <c r="AA26" s="92">
        <f t="shared" si="1"/>
        <v>2602</v>
      </c>
      <c r="AB26" s="93">
        <f>SUM(AB15:AB25)</f>
        <v>4707</v>
      </c>
      <c r="AC26" s="206"/>
    </row>
    <row r="27" spans="2:29" ht="14.25" customHeight="1" thickTop="1" x14ac:dyDescent="0.2">
      <c r="B27" s="142"/>
      <c r="C27" s="150"/>
      <c r="D27" s="149"/>
      <c r="E27" s="145"/>
      <c r="F27" s="145"/>
      <c r="G27" s="145"/>
      <c r="H27" s="145"/>
      <c r="I27" s="145"/>
      <c r="J27" s="145"/>
      <c r="K27" s="145"/>
      <c r="L27" s="145"/>
      <c r="M27" s="145"/>
      <c r="N27" s="145"/>
      <c r="O27" s="145"/>
      <c r="P27" s="145"/>
      <c r="Q27" s="145"/>
      <c r="R27" s="145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206"/>
    </row>
    <row r="28" spans="2:29" ht="13.5" customHeight="1" x14ac:dyDescent="0.2">
      <c r="B28" s="142"/>
      <c r="C28" s="222"/>
      <c r="D28" s="145"/>
      <c r="E28" s="145"/>
      <c r="F28" s="145"/>
      <c r="G28" s="145"/>
      <c r="H28" s="145"/>
      <c r="I28" s="145"/>
      <c r="J28" s="145"/>
      <c r="K28" s="145"/>
      <c r="L28" s="145"/>
      <c r="M28" s="145"/>
      <c r="N28" s="145"/>
      <c r="O28" s="145"/>
      <c r="P28" s="145"/>
      <c r="Q28" s="145"/>
      <c r="R28" s="145"/>
      <c r="S28" s="145"/>
      <c r="T28" s="145"/>
      <c r="U28" s="145"/>
      <c r="V28" s="145"/>
      <c r="W28" s="145"/>
      <c r="X28" s="145"/>
      <c r="Y28" s="145"/>
      <c r="Z28" s="145"/>
      <c r="AA28" s="145"/>
      <c r="AB28" s="145"/>
      <c r="AC28" s="206"/>
    </row>
    <row r="29" spans="2:29" ht="15.75" x14ac:dyDescent="0.25">
      <c r="B29" s="142"/>
      <c r="C29" s="224" t="s">
        <v>297</v>
      </c>
      <c r="D29" s="145"/>
      <c r="E29" s="145"/>
      <c r="F29" s="145"/>
      <c r="G29" s="145"/>
      <c r="H29" s="145"/>
      <c r="I29" s="145"/>
      <c r="J29" s="145"/>
      <c r="K29" s="145"/>
      <c r="L29" s="145"/>
      <c r="M29" s="145"/>
      <c r="N29" s="145"/>
      <c r="O29" s="145"/>
      <c r="P29" s="145"/>
      <c r="Q29" s="145"/>
      <c r="R29" s="145"/>
      <c r="S29" s="145"/>
      <c r="T29" s="145"/>
      <c r="U29" s="145"/>
      <c r="V29" s="145"/>
      <c r="W29" s="145"/>
      <c r="X29" s="145"/>
      <c r="Y29" s="145"/>
      <c r="Z29" s="145"/>
      <c r="AA29" s="145"/>
      <c r="AB29" s="145"/>
      <c r="AC29" s="206"/>
    </row>
    <row r="30" spans="2:29" ht="16.5" thickBot="1" x14ac:dyDescent="0.3">
      <c r="B30" s="142"/>
      <c r="C30" s="146"/>
      <c r="D30" s="145"/>
      <c r="E30" s="145"/>
      <c r="F30" s="145"/>
      <c r="G30" s="145"/>
      <c r="H30" s="145"/>
      <c r="I30" s="145"/>
      <c r="J30" s="145"/>
      <c r="K30" s="145"/>
      <c r="L30" s="145"/>
      <c r="M30" s="145"/>
      <c r="N30" s="145"/>
      <c r="O30" s="145"/>
      <c r="P30" s="145"/>
      <c r="Q30" s="145"/>
      <c r="R30" s="145"/>
      <c r="S30" s="145"/>
      <c r="T30" s="145"/>
      <c r="U30" s="145"/>
      <c r="V30" s="145"/>
      <c r="W30" s="145"/>
      <c r="X30" s="145"/>
      <c r="Y30" s="145"/>
      <c r="Z30" s="145"/>
      <c r="AA30" s="145"/>
      <c r="AB30" s="145"/>
      <c r="AC30" s="206"/>
    </row>
    <row r="31" spans="2:29" ht="14.25" customHeight="1" thickTop="1" thickBot="1" x14ac:dyDescent="0.25">
      <c r="B31" s="142"/>
      <c r="C31" s="222"/>
      <c r="D31" s="145"/>
      <c r="E31" s="145"/>
      <c r="F31" s="145"/>
      <c r="G31" s="145"/>
      <c r="H31" s="145"/>
      <c r="I31" s="145"/>
      <c r="J31" s="269" t="s">
        <v>66</v>
      </c>
      <c r="K31" s="276" t="s">
        <v>67</v>
      </c>
      <c r="L31" s="279" t="s">
        <v>93</v>
      </c>
      <c r="M31" s="280"/>
      <c r="N31" s="280"/>
      <c r="O31" s="280"/>
      <c r="P31" s="280"/>
      <c r="Q31" s="280"/>
      <c r="R31" s="280"/>
      <c r="S31" s="280"/>
      <c r="T31" s="280"/>
      <c r="U31" s="280"/>
      <c r="V31" s="280"/>
      <c r="W31" s="280"/>
      <c r="X31" s="280"/>
      <c r="Y31" s="281"/>
      <c r="Z31" s="262" t="s">
        <v>68</v>
      </c>
      <c r="AA31" s="266"/>
      <c r="AB31" s="269" t="s">
        <v>69</v>
      </c>
      <c r="AC31" s="206"/>
    </row>
    <row r="32" spans="2:29" ht="14.25" customHeight="1" thickTop="1" thickBot="1" x14ac:dyDescent="0.25">
      <c r="B32" s="142"/>
      <c r="C32" s="51" t="s">
        <v>60</v>
      </c>
      <c r="D32" s="52" t="s">
        <v>70</v>
      </c>
      <c r="E32" s="53" t="s">
        <v>55</v>
      </c>
      <c r="F32" s="54" t="s">
        <v>56</v>
      </c>
      <c r="G32" s="54" t="s">
        <v>57</v>
      </c>
      <c r="H32" s="54" t="s">
        <v>71</v>
      </c>
      <c r="I32" s="145"/>
      <c r="J32" s="270"/>
      <c r="K32" s="277"/>
      <c r="L32" s="272" t="s">
        <v>72</v>
      </c>
      <c r="M32" s="273"/>
      <c r="N32" s="274" t="s">
        <v>73</v>
      </c>
      <c r="O32" s="275"/>
      <c r="P32" s="274" t="s">
        <v>74</v>
      </c>
      <c r="Q32" s="275"/>
      <c r="R32" s="272" t="s">
        <v>75</v>
      </c>
      <c r="S32" s="273"/>
      <c r="T32" s="272" t="s">
        <v>76</v>
      </c>
      <c r="U32" s="273"/>
      <c r="V32" s="272" t="s">
        <v>77</v>
      </c>
      <c r="W32" s="273"/>
      <c r="X32" s="272" t="s">
        <v>78</v>
      </c>
      <c r="Y32" s="273"/>
      <c r="Z32" s="267"/>
      <c r="AA32" s="268"/>
      <c r="AB32" s="270"/>
      <c r="AC32" s="206"/>
    </row>
    <row r="33" spans="2:29" ht="14.25" thickTop="1" thickBot="1" x14ac:dyDescent="0.25">
      <c r="B33" s="142"/>
      <c r="C33" s="184">
        <v>1</v>
      </c>
      <c r="D33" s="154" t="s">
        <v>289</v>
      </c>
      <c r="E33" s="154">
        <v>104</v>
      </c>
      <c r="F33" s="155">
        <v>307</v>
      </c>
      <c r="G33" s="155">
        <f>+Tabla1329[[#This Row],[H]]+Tabla1329[[#This Row],[M]]</f>
        <v>411</v>
      </c>
      <c r="H33" s="156">
        <f t="shared" ref="H33:H43" si="4">G33/$G$44</f>
        <v>9.9612215220552594E-2</v>
      </c>
      <c r="I33" s="145"/>
      <c r="J33" s="270"/>
      <c r="K33" s="278"/>
      <c r="L33" s="51" t="s">
        <v>55</v>
      </c>
      <c r="M33" s="86" t="s">
        <v>56</v>
      </c>
      <c r="N33" s="87" t="s">
        <v>55</v>
      </c>
      <c r="O33" s="86" t="s">
        <v>56</v>
      </c>
      <c r="P33" s="87" t="s">
        <v>55</v>
      </c>
      <c r="Q33" s="86" t="s">
        <v>56</v>
      </c>
      <c r="R33" s="87" t="s">
        <v>55</v>
      </c>
      <c r="S33" s="86" t="s">
        <v>56</v>
      </c>
      <c r="T33" s="87" t="s">
        <v>55</v>
      </c>
      <c r="U33" s="86" t="s">
        <v>56</v>
      </c>
      <c r="V33" s="87" t="s">
        <v>55</v>
      </c>
      <c r="W33" s="86" t="s">
        <v>56</v>
      </c>
      <c r="X33" s="87" t="s">
        <v>55</v>
      </c>
      <c r="Y33" s="88" t="s">
        <v>56</v>
      </c>
      <c r="Z33" s="89" t="s">
        <v>55</v>
      </c>
      <c r="AA33" s="90" t="s">
        <v>56</v>
      </c>
      <c r="AB33" s="271"/>
      <c r="AC33" s="206"/>
    </row>
    <row r="34" spans="2:29" ht="13.5" thickTop="1" x14ac:dyDescent="0.2">
      <c r="B34" s="142"/>
      <c r="C34" s="185">
        <v>2</v>
      </c>
      <c r="D34" s="157" t="s">
        <v>150</v>
      </c>
      <c r="E34" s="157">
        <v>126</v>
      </c>
      <c r="F34" s="158">
        <v>166</v>
      </c>
      <c r="G34" s="158">
        <f>+Tabla1329[[#This Row],[H]]+Tabla1329[[#This Row],[M]]</f>
        <v>292</v>
      </c>
      <c r="H34" s="159">
        <f t="shared" si="4"/>
        <v>7.0770722249151721E-2</v>
      </c>
      <c r="I34" s="145"/>
      <c r="J34" s="163">
        <v>1</v>
      </c>
      <c r="K34" s="164" t="s">
        <v>289</v>
      </c>
      <c r="L34" s="165">
        <v>0</v>
      </c>
      <c r="M34" s="166">
        <v>0</v>
      </c>
      <c r="N34" s="165">
        <v>0</v>
      </c>
      <c r="O34" s="166">
        <v>0</v>
      </c>
      <c r="P34" s="165">
        <v>0</v>
      </c>
      <c r="Q34" s="166">
        <v>0</v>
      </c>
      <c r="R34" s="165">
        <v>0</v>
      </c>
      <c r="S34" s="166">
        <v>0</v>
      </c>
      <c r="T34" s="165">
        <v>8</v>
      </c>
      <c r="U34" s="166">
        <v>36</v>
      </c>
      <c r="V34" s="165">
        <v>48</v>
      </c>
      <c r="W34" s="166">
        <v>193</v>
      </c>
      <c r="X34" s="165">
        <v>48</v>
      </c>
      <c r="Y34" s="166">
        <v>78</v>
      </c>
      <c r="Z34" s="167">
        <f t="shared" ref="Z34:AA45" si="5">L34+N34+P34+R34+T34+V34+X34</f>
        <v>104</v>
      </c>
      <c r="AA34" s="168">
        <f t="shared" si="5"/>
        <v>307</v>
      </c>
      <c r="AB34" s="169">
        <f>SUM(Z34:AA34)</f>
        <v>411</v>
      </c>
      <c r="AC34" s="206"/>
    </row>
    <row r="35" spans="2:29" x14ac:dyDescent="0.2">
      <c r="B35" s="142"/>
      <c r="C35" s="185">
        <v>3</v>
      </c>
      <c r="D35" s="157" t="s">
        <v>290</v>
      </c>
      <c r="E35" s="157">
        <v>201</v>
      </c>
      <c r="F35" s="158">
        <v>47</v>
      </c>
      <c r="G35" s="158">
        <f>+Tabla1329[[#This Row],[H]]+Tabla1329[[#This Row],[M]]</f>
        <v>248</v>
      </c>
      <c r="H35" s="159">
        <f t="shared" si="4"/>
        <v>6.0106640814348036E-2</v>
      </c>
      <c r="I35" s="145"/>
      <c r="J35" s="170">
        <v>2</v>
      </c>
      <c r="K35" s="157" t="s">
        <v>150</v>
      </c>
      <c r="L35" s="171">
        <v>0</v>
      </c>
      <c r="M35" s="172">
        <v>0</v>
      </c>
      <c r="N35" s="171">
        <v>0</v>
      </c>
      <c r="O35" s="172">
        <v>0</v>
      </c>
      <c r="P35" s="171">
        <v>0</v>
      </c>
      <c r="Q35" s="172">
        <v>0</v>
      </c>
      <c r="R35" s="171">
        <v>0</v>
      </c>
      <c r="S35" s="172">
        <v>0</v>
      </c>
      <c r="T35" s="171">
        <v>26</v>
      </c>
      <c r="U35" s="172">
        <v>11</v>
      </c>
      <c r="V35" s="171">
        <v>68</v>
      </c>
      <c r="W35" s="172">
        <v>53</v>
      </c>
      <c r="X35" s="171">
        <v>32</v>
      </c>
      <c r="Y35" s="172">
        <v>102</v>
      </c>
      <c r="Z35" s="173">
        <f t="shared" si="5"/>
        <v>126</v>
      </c>
      <c r="AA35" s="174">
        <f t="shared" si="5"/>
        <v>166</v>
      </c>
      <c r="AB35" s="175">
        <f t="shared" ref="AB35:AB44" si="6">SUM(Z35:AA35)</f>
        <v>292</v>
      </c>
      <c r="AC35" s="206"/>
    </row>
    <row r="36" spans="2:29" x14ac:dyDescent="0.2">
      <c r="B36" s="142"/>
      <c r="C36" s="185">
        <v>4</v>
      </c>
      <c r="D36" s="157" t="s">
        <v>231</v>
      </c>
      <c r="E36" s="157">
        <v>103</v>
      </c>
      <c r="F36" s="158">
        <v>124</v>
      </c>
      <c r="G36" s="158">
        <f>+Tabla1329[[#This Row],[H]]+Tabla1329[[#This Row],[M]]</f>
        <v>227</v>
      </c>
      <c r="H36" s="159">
        <f t="shared" si="4"/>
        <v>5.5016965584100824E-2</v>
      </c>
      <c r="I36" s="145"/>
      <c r="J36" s="176">
        <v>3</v>
      </c>
      <c r="K36" s="177" t="s">
        <v>290</v>
      </c>
      <c r="L36" s="171">
        <v>0</v>
      </c>
      <c r="M36" s="172">
        <v>0</v>
      </c>
      <c r="N36" s="171">
        <v>0</v>
      </c>
      <c r="O36" s="172">
        <v>0</v>
      </c>
      <c r="P36" s="171">
        <v>0</v>
      </c>
      <c r="Q36" s="172">
        <v>0</v>
      </c>
      <c r="R36" s="171">
        <v>0</v>
      </c>
      <c r="S36" s="172">
        <v>0</v>
      </c>
      <c r="T36" s="171">
        <v>11</v>
      </c>
      <c r="U36" s="172">
        <v>1</v>
      </c>
      <c r="V36" s="171">
        <v>89</v>
      </c>
      <c r="W36" s="172">
        <v>16</v>
      </c>
      <c r="X36" s="171">
        <v>101</v>
      </c>
      <c r="Y36" s="172">
        <v>30</v>
      </c>
      <c r="Z36" s="173">
        <f t="shared" si="5"/>
        <v>201</v>
      </c>
      <c r="AA36" s="174">
        <f t="shared" si="5"/>
        <v>47</v>
      </c>
      <c r="AB36" s="175">
        <f t="shared" si="6"/>
        <v>248</v>
      </c>
      <c r="AC36" s="206"/>
    </row>
    <row r="37" spans="2:29" x14ac:dyDescent="0.2">
      <c r="B37" s="142"/>
      <c r="C37" s="185">
        <v>5</v>
      </c>
      <c r="D37" s="157" t="s">
        <v>84</v>
      </c>
      <c r="E37" s="157">
        <v>96</v>
      </c>
      <c r="F37" s="158">
        <v>100</v>
      </c>
      <c r="G37" s="158">
        <f>+Tabla1329[[#This Row],[H]]+Tabla1329[[#This Row],[M]]</f>
        <v>196</v>
      </c>
      <c r="H37" s="159">
        <f t="shared" si="4"/>
        <v>4.7503635482307321E-2</v>
      </c>
      <c r="I37" s="145"/>
      <c r="J37" s="170">
        <v>4</v>
      </c>
      <c r="K37" s="157" t="s">
        <v>231</v>
      </c>
      <c r="L37" s="171">
        <v>0</v>
      </c>
      <c r="M37" s="172">
        <v>0</v>
      </c>
      <c r="N37" s="171">
        <v>0</v>
      </c>
      <c r="O37" s="172">
        <v>0</v>
      </c>
      <c r="P37" s="171">
        <v>0</v>
      </c>
      <c r="Q37" s="172">
        <v>0</v>
      </c>
      <c r="R37" s="171">
        <v>0</v>
      </c>
      <c r="S37" s="172">
        <v>0</v>
      </c>
      <c r="T37" s="171">
        <v>11</v>
      </c>
      <c r="U37" s="172">
        <v>5</v>
      </c>
      <c r="V37" s="171">
        <v>56</v>
      </c>
      <c r="W37" s="172">
        <v>47</v>
      </c>
      <c r="X37" s="171">
        <v>36</v>
      </c>
      <c r="Y37" s="172">
        <v>72</v>
      </c>
      <c r="Z37" s="173">
        <f t="shared" si="5"/>
        <v>103</v>
      </c>
      <c r="AA37" s="174">
        <f t="shared" si="5"/>
        <v>124</v>
      </c>
      <c r="AB37" s="175">
        <f t="shared" si="6"/>
        <v>227</v>
      </c>
      <c r="AC37" s="206"/>
    </row>
    <row r="38" spans="2:29" x14ac:dyDescent="0.2">
      <c r="B38" s="142"/>
      <c r="C38" s="185">
        <v>6</v>
      </c>
      <c r="D38" s="157" t="s">
        <v>291</v>
      </c>
      <c r="E38" s="157">
        <v>92</v>
      </c>
      <c r="F38" s="158">
        <v>81</v>
      </c>
      <c r="G38" s="158">
        <f>+Tabla1329[[#This Row],[H]]+Tabla1329[[#This Row],[M]]</f>
        <v>173</v>
      </c>
      <c r="H38" s="159">
        <f t="shared" si="4"/>
        <v>4.1929229277750849E-2</v>
      </c>
      <c r="I38" s="145"/>
      <c r="J38" s="176">
        <v>5</v>
      </c>
      <c r="K38" s="177" t="s">
        <v>84</v>
      </c>
      <c r="L38" s="171">
        <v>0</v>
      </c>
      <c r="M38" s="172">
        <v>0</v>
      </c>
      <c r="N38" s="171">
        <v>0</v>
      </c>
      <c r="O38" s="172">
        <v>0</v>
      </c>
      <c r="P38" s="171">
        <v>0</v>
      </c>
      <c r="Q38" s="172">
        <v>0</v>
      </c>
      <c r="R38" s="171">
        <v>0</v>
      </c>
      <c r="S38" s="172">
        <v>0</v>
      </c>
      <c r="T38" s="171">
        <v>37</v>
      </c>
      <c r="U38" s="172">
        <v>32</v>
      </c>
      <c r="V38" s="171">
        <v>50</v>
      </c>
      <c r="W38" s="172">
        <v>60</v>
      </c>
      <c r="X38" s="171">
        <v>9</v>
      </c>
      <c r="Y38" s="172">
        <v>8</v>
      </c>
      <c r="Z38" s="173">
        <f t="shared" si="5"/>
        <v>96</v>
      </c>
      <c r="AA38" s="174">
        <f t="shared" si="5"/>
        <v>100</v>
      </c>
      <c r="AB38" s="175">
        <f t="shared" si="6"/>
        <v>196</v>
      </c>
      <c r="AC38" s="206"/>
    </row>
    <row r="39" spans="2:29" x14ac:dyDescent="0.2">
      <c r="B39" s="142"/>
      <c r="C39" s="185">
        <v>7</v>
      </c>
      <c r="D39" s="157" t="s">
        <v>292</v>
      </c>
      <c r="E39" s="157">
        <v>23</v>
      </c>
      <c r="F39" s="158">
        <v>83</v>
      </c>
      <c r="G39" s="158">
        <f>+Tabla1329[[#This Row],[H]]+Tabla1329[[#This Row],[M]]</f>
        <v>106</v>
      </c>
      <c r="H39" s="159">
        <f t="shared" si="4"/>
        <v>2.5690741638390694E-2</v>
      </c>
      <c r="I39" s="145"/>
      <c r="J39" s="170">
        <v>6</v>
      </c>
      <c r="K39" s="157" t="s">
        <v>291</v>
      </c>
      <c r="L39" s="171">
        <v>0</v>
      </c>
      <c r="M39" s="172">
        <v>0</v>
      </c>
      <c r="N39" s="171">
        <v>0</v>
      </c>
      <c r="O39" s="172">
        <v>0</v>
      </c>
      <c r="P39" s="171">
        <v>0</v>
      </c>
      <c r="Q39" s="172">
        <v>0</v>
      </c>
      <c r="R39" s="171">
        <v>0</v>
      </c>
      <c r="S39" s="172">
        <v>0</v>
      </c>
      <c r="T39" s="171">
        <v>10</v>
      </c>
      <c r="U39" s="172">
        <v>15</v>
      </c>
      <c r="V39" s="171">
        <v>49</v>
      </c>
      <c r="W39" s="172">
        <v>31</v>
      </c>
      <c r="X39" s="171">
        <v>33</v>
      </c>
      <c r="Y39" s="172">
        <v>35</v>
      </c>
      <c r="Z39" s="173">
        <f t="shared" si="5"/>
        <v>92</v>
      </c>
      <c r="AA39" s="174">
        <f t="shared" si="5"/>
        <v>81</v>
      </c>
      <c r="AB39" s="175">
        <f t="shared" si="6"/>
        <v>173</v>
      </c>
      <c r="AC39" s="206"/>
    </row>
    <row r="40" spans="2:29" x14ac:dyDescent="0.2">
      <c r="B40" s="142"/>
      <c r="C40" s="185">
        <v>8</v>
      </c>
      <c r="D40" s="157" t="s">
        <v>293</v>
      </c>
      <c r="E40" s="157">
        <v>0</v>
      </c>
      <c r="F40" s="158">
        <v>100</v>
      </c>
      <c r="G40" s="158">
        <f>+Tabla1329[[#This Row],[H]]+Tabla1329[[#This Row],[M]]</f>
        <v>100</v>
      </c>
      <c r="H40" s="159">
        <f t="shared" si="4"/>
        <v>2.4236548715462918E-2</v>
      </c>
      <c r="I40" s="145"/>
      <c r="J40" s="176">
        <v>7</v>
      </c>
      <c r="K40" s="177" t="s">
        <v>292</v>
      </c>
      <c r="L40" s="171">
        <v>0</v>
      </c>
      <c r="M40" s="172">
        <v>0</v>
      </c>
      <c r="N40" s="171">
        <v>0</v>
      </c>
      <c r="O40" s="172">
        <v>0</v>
      </c>
      <c r="P40" s="171">
        <v>0</v>
      </c>
      <c r="Q40" s="172">
        <v>0</v>
      </c>
      <c r="R40" s="171">
        <v>0</v>
      </c>
      <c r="S40" s="172">
        <v>0</v>
      </c>
      <c r="T40" s="171">
        <v>0</v>
      </c>
      <c r="U40" s="172">
        <v>1</v>
      </c>
      <c r="V40" s="171">
        <v>6</v>
      </c>
      <c r="W40" s="172">
        <v>37</v>
      </c>
      <c r="X40" s="171">
        <v>17</v>
      </c>
      <c r="Y40" s="172">
        <v>45</v>
      </c>
      <c r="Z40" s="173">
        <f t="shared" si="5"/>
        <v>23</v>
      </c>
      <c r="AA40" s="174">
        <f t="shared" si="5"/>
        <v>83</v>
      </c>
      <c r="AB40" s="175">
        <f t="shared" si="6"/>
        <v>106</v>
      </c>
      <c r="AC40" s="206"/>
    </row>
    <row r="41" spans="2:29" x14ac:dyDescent="0.2">
      <c r="B41" s="142"/>
      <c r="C41" s="185">
        <v>9</v>
      </c>
      <c r="D41" s="157" t="s">
        <v>294</v>
      </c>
      <c r="E41" s="157">
        <v>58</v>
      </c>
      <c r="F41" s="158">
        <v>33</v>
      </c>
      <c r="G41" s="158">
        <f>+Tabla1329[[#This Row],[H]]+Tabla1329[[#This Row],[M]]</f>
        <v>91</v>
      </c>
      <c r="H41" s="159">
        <f t="shared" si="4"/>
        <v>2.2055259331071254E-2</v>
      </c>
      <c r="I41" s="145"/>
      <c r="J41" s="170">
        <v>8</v>
      </c>
      <c r="K41" s="157" t="s">
        <v>293</v>
      </c>
      <c r="L41" s="171">
        <v>0</v>
      </c>
      <c r="M41" s="172">
        <v>0</v>
      </c>
      <c r="N41" s="171">
        <v>0</v>
      </c>
      <c r="O41" s="172">
        <v>0</v>
      </c>
      <c r="P41" s="171">
        <v>0</v>
      </c>
      <c r="Q41" s="172">
        <v>0</v>
      </c>
      <c r="R41" s="171">
        <v>0</v>
      </c>
      <c r="S41" s="172">
        <v>0</v>
      </c>
      <c r="T41" s="171">
        <v>0</v>
      </c>
      <c r="U41" s="172">
        <v>16</v>
      </c>
      <c r="V41" s="171">
        <v>0</v>
      </c>
      <c r="W41" s="172">
        <v>69</v>
      </c>
      <c r="X41" s="171">
        <v>0</v>
      </c>
      <c r="Y41" s="172">
        <v>15</v>
      </c>
      <c r="Z41" s="173">
        <f t="shared" si="5"/>
        <v>0</v>
      </c>
      <c r="AA41" s="174">
        <f t="shared" si="5"/>
        <v>100</v>
      </c>
      <c r="AB41" s="175">
        <f t="shared" si="6"/>
        <v>100</v>
      </c>
      <c r="AC41" s="206"/>
    </row>
    <row r="42" spans="2:29" x14ac:dyDescent="0.2">
      <c r="B42" s="142"/>
      <c r="C42" s="185">
        <v>10</v>
      </c>
      <c r="D42" s="157" t="s">
        <v>296</v>
      </c>
      <c r="E42" s="157">
        <v>52</v>
      </c>
      <c r="F42" s="158">
        <v>31</v>
      </c>
      <c r="G42" s="158">
        <f>+Tabla1329[[#This Row],[H]]+Tabla1329[[#This Row],[M]]</f>
        <v>83</v>
      </c>
      <c r="H42" s="159">
        <f t="shared" si="4"/>
        <v>2.0116335433834221E-2</v>
      </c>
      <c r="I42" s="145"/>
      <c r="J42" s="176">
        <v>9</v>
      </c>
      <c r="K42" s="177" t="s">
        <v>294</v>
      </c>
      <c r="L42" s="171">
        <v>0</v>
      </c>
      <c r="M42" s="172">
        <v>0</v>
      </c>
      <c r="N42" s="171">
        <v>0</v>
      </c>
      <c r="O42" s="172">
        <v>0</v>
      </c>
      <c r="P42" s="171">
        <v>0</v>
      </c>
      <c r="Q42" s="172">
        <v>0</v>
      </c>
      <c r="R42" s="171">
        <v>0</v>
      </c>
      <c r="S42" s="172">
        <v>0</v>
      </c>
      <c r="T42" s="171">
        <v>0</v>
      </c>
      <c r="U42" s="172">
        <v>0</v>
      </c>
      <c r="V42" s="171">
        <v>27</v>
      </c>
      <c r="W42" s="172">
        <v>10</v>
      </c>
      <c r="X42" s="171">
        <v>31</v>
      </c>
      <c r="Y42" s="172">
        <v>23</v>
      </c>
      <c r="Z42" s="173">
        <f t="shared" si="5"/>
        <v>58</v>
      </c>
      <c r="AA42" s="174">
        <f t="shared" si="5"/>
        <v>33</v>
      </c>
      <c r="AB42" s="175">
        <f t="shared" si="6"/>
        <v>91</v>
      </c>
      <c r="AC42" s="206"/>
    </row>
    <row r="43" spans="2:29" ht="13.5" thickBot="1" x14ac:dyDescent="0.25">
      <c r="B43" s="142"/>
      <c r="C43" s="186"/>
      <c r="D43" s="160" t="s">
        <v>89</v>
      </c>
      <c r="E43" s="160">
        <v>864</v>
      </c>
      <c r="F43" s="161">
        <v>1335</v>
      </c>
      <c r="G43" s="161">
        <f>+Tabla1329[[#This Row],[H]]+Tabla1329[[#This Row],[M]]</f>
        <v>2199</v>
      </c>
      <c r="H43" s="162">
        <f t="shared" si="4"/>
        <v>0.53296170625302952</v>
      </c>
      <c r="I43" s="147"/>
      <c r="J43" s="170">
        <v>10</v>
      </c>
      <c r="K43" s="157" t="s">
        <v>296</v>
      </c>
      <c r="L43" s="171">
        <v>0</v>
      </c>
      <c r="M43" s="172">
        <v>0</v>
      </c>
      <c r="N43" s="171">
        <v>0</v>
      </c>
      <c r="O43" s="172">
        <v>0</v>
      </c>
      <c r="P43" s="171">
        <v>0</v>
      </c>
      <c r="Q43" s="172">
        <v>0</v>
      </c>
      <c r="R43" s="171">
        <v>0</v>
      </c>
      <c r="S43" s="172">
        <v>0</v>
      </c>
      <c r="T43" s="171">
        <v>6</v>
      </c>
      <c r="U43" s="172">
        <v>2</v>
      </c>
      <c r="V43" s="171">
        <v>34</v>
      </c>
      <c r="W43" s="172">
        <v>21</v>
      </c>
      <c r="X43" s="171">
        <v>12</v>
      </c>
      <c r="Y43" s="172">
        <v>8</v>
      </c>
      <c r="Z43" s="173">
        <f t="shared" si="5"/>
        <v>52</v>
      </c>
      <c r="AA43" s="174">
        <f t="shared" si="5"/>
        <v>31</v>
      </c>
      <c r="AB43" s="175">
        <f t="shared" si="6"/>
        <v>83</v>
      </c>
      <c r="AC43" s="206"/>
    </row>
    <row r="44" spans="2:29" ht="14.25" thickTop="1" thickBot="1" x14ac:dyDescent="0.25">
      <c r="B44" s="142"/>
      <c r="C44" s="55"/>
      <c r="D44" s="56" t="s">
        <v>90</v>
      </c>
      <c r="E44" s="56">
        <f>SUM(E33:E43)</f>
        <v>1719</v>
      </c>
      <c r="F44" s="56">
        <f>SUM(F33:F43)</f>
        <v>2407</v>
      </c>
      <c r="G44" s="56">
        <f>SUM(G33:G43)</f>
        <v>4126</v>
      </c>
      <c r="H44" s="57">
        <f>SUM(H33:H43)</f>
        <v>1</v>
      </c>
      <c r="I44" s="145"/>
      <c r="J44" s="210"/>
      <c r="K44" s="211" t="s">
        <v>89</v>
      </c>
      <c r="L44" s="212">
        <v>0</v>
      </c>
      <c r="M44" s="213">
        <v>0</v>
      </c>
      <c r="N44" s="212">
        <v>0</v>
      </c>
      <c r="O44" s="213">
        <v>0</v>
      </c>
      <c r="P44" s="212">
        <v>0</v>
      </c>
      <c r="Q44" s="213">
        <v>0</v>
      </c>
      <c r="R44" s="212">
        <v>0</v>
      </c>
      <c r="S44" s="213">
        <v>0</v>
      </c>
      <c r="T44" s="212">
        <v>120</v>
      </c>
      <c r="U44" s="213">
        <v>108</v>
      </c>
      <c r="V44" s="212">
        <v>377</v>
      </c>
      <c r="W44" s="213">
        <v>740</v>
      </c>
      <c r="X44" s="212">
        <v>367</v>
      </c>
      <c r="Y44" s="214">
        <v>487</v>
      </c>
      <c r="Z44" s="215">
        <f t="shared" si="5"/>
        <v>864</v>
      </c>
      <c r="AA44" s="216">
        <f t="shared" si="5"/>
        <v>1335</v>
      </c>
      <c r="AB44" s="183">
        <f t="shared" si="6"/>
        <v>2199</v>
      </c>
      <c r="AC44" s="206"/>
    </row>
    <row r="45" spans="2:29" ht="14.25" customHeight="1" thickTop="1" thickBot="1" x14ac:dyDescent="0.25">
      <c r="B45" s="142"/>
      <c r="C45" s="229" t="s">
        <v>295</v>
      </c>
      <c r="D45" s="149"/>
      <c r="E45" s="145"/>
      <c r="F45" s="145"/>
      <c r="G45" s="145"/>
      <c r="H45" s="145"/>
      <c r="I45" s="145"/>
      <c r="J45" s="282"/>
      <c r="K45" s="283" t="s">
        <v>90</v>
      </c>
      <c r="L45" s="91">
        <f t="shared" ref="L45:Y45" si="7">SUM(L34:L44)</f>
        <v>0</v>
      </c>
      <c r="M45" s="92">
        <f t="shared" si="7"/>
        <v>0</v>
      </c>
      <c r="N45" s="91">
        <f t="shared" si="7"/>
        <v>0</v>
      </c>
      <c r="O45" s="92">
        <f t="shared" si="7"/>
        <v>0</v>
      </c>
      <c r="P45" s="92">
        <f t="shared" si="7"/>
        <v>0</v>
      </c>
      <c r="Q45" s="92">
        <f t="shared" si="7"/>
        <v>0</v>
      </c>
      <c r="R45" s="91">
        <f t="shared" si="7"/>
        <v>0</v>
      </c>
      <c r="S45" s="92">
        <f t="shared" si="7"/>
        <v>0</v>
      </c>
      <c r="T45" s="91">
        <f t="shared" si="7"/>
        <v>229</v>
      </c>
      <c r="U45" s="92">
        <f t="shared" si="7"/>
        <v>227</v>
      </c>
      <c r="V45" s="91">
        <f t="shared" si="7"/>
        <v>804</v>
      </c>
      <c r="W45" s="92">
        <f t="shared" si="7"/>
        <v>1277</v>
      </c>
      <c r="X45" s="91">
        <f t="shared" si="7"/>
        <v>686</v>
      </c>
      <c r="Y45" s="92">
        <f t="shared" si="7"/>
        <v>903</v>
      </c>
      <c r="Z45" s="91">
        <f t="shared" si="5"/>
        <v>1719</v>
      </c>
      <c r="AA45" s="92">
        <f t="shared" si="5"/>
        <v>2407</v>
      </c>
      <c r="AB45" s="93">
        <f>SUM(AB34:AB44)</f>
        <v>4126</v>
      </c>
      <c r="AC45" s="206"/>
    </row>
    <row r="46" spans="2:29" ht="13.5" thickTop="1" x14ac:dyDescent="0.2">
      <c r="B46" s="142"/>
      <c r="C46" s="148"/>
      <c r="D46" s="149"/>
      <c r="E46" s="145"/>
      <c r="F46" s="145"/>
      <c r="G46" s="145"/>
      <c r="H46" s="145"/>
      <c r="I46" s="145"/>
      <c r="J46" s="145"/>
      <c r="K46" s="145"/>
      <c r="L46" s="145"/>
      <c r="M46" s="145"/>
      <c r="N46" s="145"/>
      <c r="O46" s="145"/>
      <c r="P46" s="145"/>
      <c r="Q46" s="145"/>
      <c r="R46" s="145"/>
      <c r="S46" s="145"/>
      <c r="T46" s="145"/>
      <c r="U46" s="145"/>
      <c r="V46" s="145"/>
      <c r="W46" s="145"/>
      <c r="X46" s="145"/>
      <c r="Y46" s="145"/>
      <c r="Z46" s="145"/>
      <c r="AA46" s="145"/>
      <c r="AB46" s="145"/>
      <c r="AC46" s="206"/>
    </row>
    <row r="47" spans="2:29" x14ac:dyDescent="0.2">
      <c r="B47" s="142"/>
      <c r="C47" s="148"/>
      <c r="D47" s="149"/>
      <c r="E47" s="145"/>
      <c r="F47" s="145"/>
      <c r="G47" s="145"/>
      <c r="H47" s="145"/>
      <c r="I47" s="145"/>
      <c r="J47" s="145"/>
      <c r="K47" s="145"/>
      <c r="L47" s="145"/>
      <c r="M47" s="145"/>
      <c r="N47" s="145"/>
      <c r="O47" s="145"/>
      <c r="P47" s="145"/>
      <c r="Q47" s="145"/>
      <c r="R47" s="145"/>
      <c r="S47" s="145"/>
      <c r="T47" s="145"/>
      <c r="U47" s="145"/>
      <c r="V47" s="145"/>
      <c r="W47" s="145"/>
      <c r="X47" s="145"/>
      <c r="Y47" s="145"/>
      <c r="Z47" s="145"/>
      <c r="AA47" s="145"/>
      <c r="AB47" s="145"/>
      <c r="AC47" s="206"/>
    </row>
    <row r="48" spans="2:29" ht="15.75" x14ac:dyDescent="0.25">
      <c r="B48" s="142"/>
      <c r="C48" s="224" t="s">
        <v>298</v>
      </c>
      <c r="D48" s="145"/>
      <c r="E48" s="145"/>
      <c r="F48" s="145"/>
      <c r="G48" s="145"/>
      <c r="H48" s="145"/>
      <c r="I48" s="145"/>
      <c r="J48" s="145"/>
      <c r="K48" s="145"/>
      <c r="L48" s="145"/>
      <c r="M48" s="145"/>
      <c r="N48" s="145"/>
      <c r="O48" s="145"/>
      <c r="P48" s="145"/>
      <c r="Q48" s="145"/>
      <c r="R48" s="145"/>
      <c r="S48" s="145"/>
      <c r="T48" s="145"/>
      <c r="U48" s="145"/>
      <c r="V48" s="145"/>
      <c r="W48" s="145"/>
      <c r="X48" s="145"/>
      <c r="Y48" s="145"/>
      <c r="Z48" s="145"/>
      <c r="AA48" s="145"/>
      <c r="AB48" s="145"/>
      <c r="AC48" s="206"/>
    </row>
    <row r="49" spans="2:29" ht="16.5" thickBot="1" x14ac:dyDescent="0.3">
      <c r="B49" s="142"/>
      <c r="C49" s="146"/>
      <c r="D49" s="145"/>
      <c r="E49" s="145"/>
      <c r="F49" s="145"/>
      <c r="G49" s="145"/>
      <c r="H49" s="145"/>
      <c r="I49" s="145"/>
      <c r="J49" s="145"/>
      <c r="K49" s="145"/>
      <c r="L49" s="145"/>
      <c r="M49" s="145"/>
      <c r="N49" s="145"/>
      <c r="O49" s="145"/>
      <c r="P49" s="145"/>
      <c r="Q49" s="145"/>
      <c r="R49" s="145"/>
      <c r="S49" s="145"/>
      <c r="T49" s="145"/>
      <c r="U49" s="145"/>
      <c r="V49" s="145"/>
      <c r="W49" s="145"/>
      <c r="X49" s="145"/>
      <c r="Y49" s="145"/>
      <c r="Z49" s="145"/>
      <c r="AA49" s="145"/>
      <c r="AB49" s="145"/>
      <c r="AC49" s="206"/>
    </row>
    <row r="50" spans="2:29" ht="14.25" customHeight="1" thickTop="1" thickBot="1" x14ac:dyDescent="0.25">
      <c r="B50" s="142"/>
      <c r="C50" s="222"/>
      <c r="D50" s="145"/>
      <c r="E50" s="145"/>
      <c r="F50" s="145"/>
      <c r="G50" s="145"/>
      <c r="H50" s="145"/>
      <c r="I50" s="145"/>
      <c r="J50" s="269" t="s">
        <v>66</v>
      </c>
      <c r="K50" s="276" t="s">
        <v>67</v>
      </c>
      <c r="L50" s="279" t="s">
        <v>93</v>
      </c>
      <c r="M50" s="280"/>
      <c r="N50" s="280"/>
      <c r="O50" s="280"/>
      <c r="P50" s="280"/>
      <c r="Q50" s="280"/>
      <c r="R50" s="280"/>
      <c r="S50" s="280"/>
      <c r="T50" s="280"/>
      <c r="U50" s="280"/>
      <c r="V50" s="280"/>
      <c r="W50" s="280"/>
      <c r="X50" s="280"/>
      <c r="Y50" s="281"/>
      <c r="Z50" s="262" t="s">
        <v>68</v>
      </c>
      <c r="AA50" s="266"/>
      <c r="AB50" s="269" t="s">
        <v>69</v>
      </c>
      <c r="AC50" s="206"/>
    </row>
    <row r="51" spans="2:29" ht="14.25" customHeight="1" thickTop="1" thickBot="1" x14ac:dyDescent="0.25">
      <c r="B51" s="142"/>
      <c r="C51" s="51" t="s">
        <v>60</v>
      </c>
      <c r="D51" s="52" t="s">
        <v>70</v>
      </c>
      <c r="E51" s="53" t="s">
        <v>55</v>
      </c>
      <c r="F51" s="54" t="s">
        <v>56</v>
      </c>
      <c r="G51" s="54" t="s">
        <v>57</v>
      </c>
      <c r="H51" s="54" t="s">
        <v>71</v>
      </c>
      <c r="I51" s="145"/>
      <c r="J51" s="270"/>
      <c r="K51" s="277"/>
      <c r="L51" s="272" t="s">
        <v>72</v>
      </c>
      <c r="M51" s="273"/>
      <c r="N51" s="274" t="s">
        <v>73</v>
      </c>
      <c r="O51" s="275"/>
      <c r="P51" s="274" t="s">
        <v>74</v>
      </c>
      <c r="Q51" s="275"/>
      <c r="R51" s="272" t="s">
        <v>75</v>
      </c>
      <c r="S51" s="273"/>
      <c r="T51" s="272" t="s">
        <v>76</v>
      </c>
      <c r="U51" s="273"/>
      <c r="V51" s="272" t="s">
        <v>77</v>
      </c>
      <c r="W51" s="273"/>
      <c r="X51" s="272" t="s">
        <v>78</v>
      </c>
      <c r="Y51" s="273"/>
      <c r="Z51" s="267"/>
      <c r="AA51" s="268"/>
      <c r="AB51" s="270"/>
      <c r="AC51" s="206"/>
    </row>
    <row r="52" spans="2:29" ht="14.25" thickTop="1" thickBot="1" x14ac:dyDescent="0.25">
      <c r="B52" s="142"/>
      <c r="C52" s="184">
        <v>1</v>
      </c>
      <c r="D52" s="154" t="s">
        <v>84</v>
      </c>
      <c r="E52" s="154">
        <v>73</v>
      </c>
      <c r="F52" s="155">
        <v>43</v>
      </c>
      <c r="G52" s="155">
        <f>Tabla13430[[#This Row],[H]]+Tabla13430[[#This Row],[M]]</f>
        <v>116</v>
      </c>
      <c r="H52" s="156">
        <f t="shared" ref="H52:H62" si="8">G52/$G$63</f>
        <v>0.19965576592082615</v>
      </c>
      <c r="I52" s="145"/>
      <c r="J52" s="270"/>
      <c r="K52" s="278"/>
      <c r="L52" s="51" t="s">
        <v>55</v>
      </c>
      <c r="M52" s="86" t="s">
        <v>56</v>
      </c>
      <c r="N52" s="87" t="s">
        <v>55</v>
      </c>
      <c r="O52" s="86" t="s">
        <v>56</v>
      </c>
      <c r="P52" s="87" t="s">
        <v>55</v>
      </c>
      <c r="Q52" s="86" t="s">
        <v>56</v>
      </c>
      <c r="R52" s="87" t="s">
        <v>55</v>
      </c>
      <c r="S52" s="86" t="s">
        <v>56</v>
      </c>
      <c r="T52" s="87" t="s">
        <v>55</v>
      </c>
      <c r="U52" s="86" t="s">
        <v>56</v>
      </c>
      <c r="V52" s="87" t="s">
        <v>55</v>
      </c>
      <c r="W52" s="86" t="s">
        <v>56</v>
      </c>
      <c r="X52" s="87" t="s">
        <v>55</v>
      </c>
      <c r="Y52" s="88" t="s">
        <v>56</v>
      </c>
      <c r="Z52" s="89" t="s">
        <v>55</v>
      </c>
      <c r="AA52" s="90" t="s">
        <v>56</v>
      </c>
      <c r="AB52" s="271"/>
      <c r="AC52" s="206"/>
    </row>
    <row r="53" spans="2:29" ht="13.5" thickTop="1" x14ac:dyDescent="0.2">
      <c r="B53" s="142"/>
      <c r="C53" s="185">
        <v>2</v>
      </c>
      <c r="D53" s="157" t="s">
        <v>150</v>
      </c>
      <c r="E53" s="157">
        <v>78</v>
      </c>
      <c r="F53" s="158">
        <v>26</v>
      </c>
      <c r="G53" s="158">
        <f>Tabla13430[[#This Row],[H]]+Tabla13430[[#This Row],[M]]</f>
        <v>104</v>
      </c>
      <c r="H53" s="159">
        <f t="shared" si="8"/>
        <v>0.17900172117039587</v>
      </c>
      <c r="I53" s="145"/>
      <c r="J53" s="163">
        <v>1</v>
      </c>
      <c r="K53" s="164" t="s">
        <v>84</v>
      </c>
      <c r="L53" s="165">
        <v>0</v>
      </c>
      <c r="M53" s="166">
        <v>0</v>
      </c>
      <c r="N53" s="165">
        <v>6</v>
      </c>
      <c r="O53" s="166">
        <v>5</v>
      </c>
      <c r="P53" s="165">
        <v>27</v>
      </c>
      <c r="Q53" s="166">
        <v>8</v>
      </c>
      <c r="R53" s="165">
        <v>40</v>
      </c>
      <c r="S53" s="166">
        <v>30</v>
      </c>
      <c r="T53" s="165">
        <v>0</v>
      </c>
      <c r="U53" s="166">
        <v>0</v>
      </c>
      <c r="V53" s="165">
        <v>0</v>
      </c>
      <c r="W53" s="166">
        <v>0</v>
      </c>
      <c r="X53" s="165">
        <v>0</v>
      </c>
      <c r="Y53" s="166">
        <v>0</v>
      </c>
      <c r="Z53" s="167">
        <f t="shared" ref="Z53:AA64" si="9">L53+N53+P53+R53+T53+V53+X53</f>
        <v>73</v>
      </c>
      <c r="AA53" s="168">
        <f t="shared" si="9"/>
        <v>43</v>
      </c>
      <c r="AB53" s="169">
        <f>SUM(Z53:AA53)</f>
        <v>116</v>
      </c>
      <c r="AC53" s="206"/>
    </row>
    <row r="54" spans="2:29" x14ac:dyDescent="0.2">
      <c r="B54" s="142"/>
      <c r="C54" s="185">
        <v>3</v>
      </c>
      <c r="D54" s="157" t="s">
        <v>149</v>
      </c>
      <c r="E54" s="157">
        <v>23</v>
      </c>
      <c r="F54" s="158">
        <v>13</v>
      </c>
      <c r="G54" s="158">
        <f>Tabla13430[[#This Row],[H]]+Tabla13430[[#This Row],[M]]</f>
        <v>36</v>
      </c>
      <c r="H54" s="159">
        <f t="shared" si="8"/>
        <v>6.1962134251290879E-2</v>
      </c>
      <c r="I54" s="145"/>
      <c r="J54" s="170">
        <v>2</v>
      </c>
      <c r="K54" s="157" t="s">
        <v>150</v>
      </c>
      <c r="L54" s="171">
        <v>0</v>
      </c>
      <c r="M54" s="172">
        <v>0</v>
      </c>
      <c r="N54" s="171">
        <v>8</v>
      </c>
      <c r="O54" s="172">
        <v>2</v>
      </c>
      <c r="P54" s="171">
        <v>33</v>
      </c>
      <c r="Q54" s="172">
        <v>19</v>
      </c>
      <c r="R54" s="171">
        <v>37</v>
      </c>
      <c r="S54" s="172">
        <v>5</v>
      </c>
      <c r="T54" s="171">
        <v>0</v>
      </c>
      <c r="U54" s="172">
        <v>0</v>
      </c>
      <c r="V54" s="171">
        <v>0</v>
      </c>
      <c r="W54" s="172">
        <v>0</v>
      </c>
      <c r="X54" s="171">
        <v>0</v>
      </c>
      <c r="Y54" s="172">
        <v>0</v>
      </c>
      <c r="Z54" s="173">
        <f t="shared" si="9"/>
        <v>78</v>
      </c>
      <c r="AA54" s="174">
        <f t="shared" si="9"/>
        <v>26</v>
      </c>
      <c r="AB54" s="175">
        <f t="shared" ref="AB54:AB63" si="10">SUM(Z54:AA54)</f>
        <v>104</v>
      </c>
      <c r="AC54" s="206"/>
    </row>
    <row r="55" spans="2:29" x14ac:dyDescent="0.2">
      <c r="B55" s="142"/>
      <c r="C55" s="185">
        <v>4</v>
      </c>
      <c r="D55" s="157" t="s">
        <v>190</v>
      </c>
      <c r="E55" s="157">
        <v>35</v>
      </c>
      <c r="F55" s="158">
        <v>0</v>
      </c>
      <c r="G55" s="158">
        <f>Tabla13430[[#This Row],[H]]+Tabla13430[[#This Row],[M]]</f>
        <v>35</v>
      </c>
      <c r="H55" s="159">
        <f t="shared" si="8"/>
        <v>6.0240963855421686E-2</v>
      </c>
      <c r="I55" s="145"/>
      <c r="J55" s="176">
        <v>3</v>
      </c>
      <c r="K55" s="177" t="s">
        <v>149</v>
      </c>
      <c r="L55" s="171">
        <v>0</v>
      </c>
      <c r="M55" s="172">
        <v>0</v>
      </c>
      <c r="N55" s="171">
        <v>9</v>
      </c>
      <c r="O55" s="172">
        <v>6</v>
      </c>
      <c r="P55" s="171">
        <v>10</v>
      </c>
      <c r="Q55" s="172">
        <v>6</v>
      </c>
      <c r="R55" s="171">
        <v>4</v>
      </c>
      <c r="S55" s="172">
        <v>1</v>
      </c>
      <c r="T55" s="171">
        <v>0</v>
      </c>
      <c r="U55" s="172">
        <v>0</v>
      </c>
      <c r="V55" s="171">
        <v>0</v>
      </c>
      <c r="W55" s="172">
        <v>0</v>
      </c>
      <c r="X55" s="171">
        <v>0</v>
      </c>
      <c r="Y55" s="172">
        <v>0</v>
      </c>
      <c r="Z55" s="173">
        <f t="shared" si="9"/>
        <v>23</v>
      </c>
      <c r="AA55" s="174">
        <f t="shared" si="9"/>
        <v>13</v>
      </c>
      <c r="AB55" s="175">
        <f t="shared" si="10"/>
        <v>36</v>
      </c>
      <c r="AC55" s="206"/>
    </row>
    <row r="56" spans="2:29" x14ac:dyDescent="0.2">
      <c r="B56" s="142"/>
      <c r="C56" s="185">
        <v>5</v>
      </c>
      <c r="D56" s="157" t="s">
        <v>290</v>
      </c>
      <c r="E56" s="157">
        <v>17</v>
      </c>
      <c r="F56" s="158">
        <v>11</v>
      </c>
      <c r="G56" s="158">
        <f>Tabla13430[[#This Row],[H]]+Tabla13430[[#This Row],[M]]</f>
        <v>28</v>
      </c>
      <c r="H56" s="159">
        <f t="shared" si="8"/>
        <v>4.8192771084337352E-2</v>
      </c>
      <c r="I56" s="145"/>
      <c r="J56" s="170">
        <v>4</v>
      </c>
      <c r="K56" s="157" t="s">
        <v>190</v>
      </c>
      <c r="L56" s="171">
        <v>0</v>
      </c>
      <c r="M56" s="172">
        <v>0</v>
      </c>
      <c r="N56" s="171">
        <v>13</v>
      </c>
      <c r="O56" s="172">
        <v>0</v>
      </c>
      <c r="P56" s="171">
        <v>18</v>
      </c>
      <c r="Q56" s="172">
        <v>0</v>
      </c>
      <c r="R56" s="171">
        <v>4</v>
      </c>
      <c r="S56" s="172">
        <v>0</v>
      </c>
      <c r="T56" s="171">
        <v>0</v>
      </c>
      <c r="U56" s="172">
        <v>0</v>
      </c>
      <c r="V56" s="171">
        <v>0</v>
      </c>
      <c r="W56" s="172">
        <v>0</v>
      </c>
      <c r="X56" s="171">
        <v>0</v>
      </c>
      <c r="Y56" s="172">
        <v>0</v>
      </c>
      <c r="Z56" s="173">
        <f t="shared" si="9"/>
        <v>35</v>
      </c>
      <c r="AA56" s="174">
        <f t="shared" si="9"/>
        <v>0</v>
      </c>
      <c r="AB56" s="175">
        <f t="shared" si="10"/>
        <v>35</v>
      </c>
      <c r="AC56" s="206"/>
    </row>
    <row r="57" spans="2:29" x14ac:dyDescent="0.2">
      <c r="B57" s="142"/>
      <c r="C57" s="185">
        <v>6</v>
      </c>
      <c r="D57" s="157" t="s">
        <v>231</v>
      </c>
      <c r="E57" s="157">
        <v>20</v>
      </c>
      <c r="F57" s="158">
        <v>3</v>
      </c>
      <c r="G57" s="158">
        <f>Tabla13430[[#This Row],[H]]+Tabla13430[[#This Row],[M]]</f>
        <v>23</v>
      </c>
      <c r="H57" s="159">
        <f t="shared" si="8"/>
        <v>3.9586919104991396E-2</v>
      </c>
      <c r="I57" s="145"/>
      <c r="J57" s="176">
        <v>5</v>
      </c>
      <c r="K57" s="177" t="s">
        <v>290</v>
      </c>
      <c r="L57" s="171">
        <v>2</v>
      </c>
      <c r="M57" s="172">
        <v>0</v>
      </c>
      <c r="N57" s="171">
        <v>1</v>
      </c>
      <c r="O57" s="172">
        <v>2</v>
      </c>
      <c r="P57" s="171">
        <v>9</v>
      </c>
      <c r="Q57" s="172">
        <v>7</v>
      </c>
      <c r="R57" s="171">
        <v>5</v>
      </c>
      <c r="S57" s="172">
        <v>2</v>
      </c>
      <c r="T57" s="171">
        <v>0</v>
      </c>
      <c r="U57" s="172">
        <v>0</v>
      </c>
      <c r="V57" s="171">
        <v>0</v>
      </c>
      <c r="W57" s="172">
        <v>0</v>
      </c>
      <c r="X57" s="171">
        <v>0</v>
      </c>
      <c r="Y57" s="172">
        <v>0</v>
      </c>
      <c r="Z57" s="173">
        <f t="shared" si="9"/>
        <v>17</v>
      </c>
      <c r="AA57" s="174">
        <f t="shared" si="9"/>
        <v>11</v>
      </c>
      <c r="AB57" s="175">
        <f t="shared" si="10"/>
        <v>28</v>
      </c>
      <c r="AC57" s="206"/>
    </row>
    <row r="58" spans="2:29" x14ac:dyDescent="0.2">
      <c r="B58" s="142"/>
      <c r="C58" s="185">
        <v>7</v>
      </c>
      <c r="D58" s="157" t="s">
        <v>291</v>
      </c>
      <c r="E58" s="157">
        <v>10</v>
      </c>
      <c r="F58" s="158">
        <v>7</v>
      </c>
      <c r="G58" s="158">
        <f>Tabla13430[[#This Row],[H]]+Tabla13430[[#This Row],[M]]</f>
        <v>17</v>
      </c>
      <c r="H58" s="159">
        <f t="shared" si="8"/>
        <v>2.9259896729776247E-2</v>
      </c>
      <c r="I58" s="145"/>
      <c r="J58" s="170">
        <v>6</v>
      </c>
      <c r="K58" s="157" t="s">
        <v>231</v>
      </c>
      <c r="L58" s="171">
        <v>0</v>
      </c>
      <c r="M58" s="172">
        <v>0</v>
      </c>
      <c r="N58" s="171">
        <v>2</v>
      </c>
      <c r="O58" s="172">
        <v>1</v>
      </c>
      <c r="P58" s="171">
        <v>10</v>
      </c>
      <c r="Q58" s="172">
        <v>0</v>
      </c>
      <c r="R58" s="171">
        <v>8</v>
      </c>
      <c r="S58" s="172">
        <v>2</v>
      </c>
      <c r="T58" s="171">
        <v>0</v>
      </c>
      <c r="U58" s="172">
        <v>0</v>
      </c>
      <c r="V58" s="171">
        <v>0</v>
      </c>
      <c r="W58" s="172">
        <v>0</v>
      </c>
      <c r="X58" s="171">
        <v>0</v>
      </c>
      <c r="Y58" s="172">
        <v>0</v>
      </c>
      <c r="Z58" s="173">
        <f t="shared" si="9"/>
        <v>20</v>
      </c>
      <c r="AA58" s="174">
        <f t="shared" si="9"/>
        <v>3</v>
      </c>
      <c r="AB58" s="175">
        <f t="shared" si="10"/>
        <v>23</v>
      </c>
      <c r="AC58" s="206"/>
    </row>
    <row r="59" spans="2:29" x14ac:dyDescent="0.2">
      <c r="B59" s="142"/>
      <c r="C59" s="185">
        <v>8</v>
      </c>
      <c r="D59" s="157" t="s">
        <v>299</v>
      </c>
      <c r="E59" s="157">
        <v>8</v>
      </c>
      <c r="F59" s="158">
        <v>4</v>
      </c>
      <c r="G59" s="158">
        <f>Tabla13430[[#This Row],[H]]+Tabla13430[[#This Row],[M]]</f>
        <v>12</v>
      </c>
      <c r="H59" s="159">
        <f t="shared" si="8"/>
        <v>2.0654044750430294E-2</v>
      </c>
      <c r="I59" s="145"/>
      <c r="J59" s="176">
        <v>7</v>
      </c>
      <c r="K59" s="177" t="s">
        <v>291</v>
      </c>
      <c r="L59" s="171">
        <v>2</v>
      </c>
      <c r="M59" s="172">
        <v>1</v>
      </c>
      <c r="N59" s="171">
        <v>2</v>
      </c>
      <c r="O59" s="172">
        <v>3</v>
      </c>
      <c r="P59" s="171">
        <v>1</v>
      </c>
      <c r="Q59" s="172">
        <v>0</v>
      </c>
      <c r="R59" s="171">
        <v>5</v>
      </c>
      <c r="S59" s="172">
        <v>3</v>
      </c>
      <c r="T59" s="171">
        <v>0</v>
      </c>
      <c r="U59" s="172">
        <v>0</v>
      </c>
      <c r="V59" s="171">
        <v>0</v>
      </c>
      <c r="W59" s="172">
        <v>0</v>
      </c>
      <c r="X59" s="171">
        <v>0</v>
      </c>
      <c r="Y59" s="172">
        <v>0</v>
      </c>
      <c r="Z59" s="173">
        <f t="shared" si="9"/>
        <v>10</v>
      </c>
      <c r="AA59" s="174">
        <f t="shared" si="9"/>
        <v>7</v>
      </c>
      <c r="AB59" s="175">
        <f t="shared" si="10"/>
        <v>17</v>
      </c>
      <c r="AC59" s="206"/>
    </row>
    <row r="60" spans="2:29" x14ac:dyDescent="0.2">
      <c r="B60" s="142"/>
      <c r="C60" s="185">
        <v>9</v>
      </c>
      <c r="D60" s="157" t="s">
        <v>300</v>
      </c>
      <c r="E60" s="157">
        <v>6</v>
      </c>
      <c r="F60" s="158">
        <v>5</v>
      </c>
      <c r="G60" s="158">
        <f>Tabla13430[[#This Row],[H]]+Tabla13430[[#This Row],[M]]</f>
        <v>11</v>
      </c>
      <c r="H60" s="159">
        <f t="shared" si="8"/>
        <v>1.8932874354561102E-2</v>
      </c>
      <c r="I60" s="145"/>
      <c r="J60" s="170">
        <v>8</v>
      </c>
      <c r="K60" s="157" t="s">
        <v>299</v>
      </c>
      <c r="L60" s="171">
        <v>0</v>
      </c>
      <c r="M60" s="172">
        <v>0</v>
      </c>
      <c r="N60" s="171">
        <v>1</v>
      </c>
      <c r="O60" s="172">
        <v>3</v>
      </c>
      <c r="P60" s="171">
        <v>7</v>
      </c>
      <c r="Q60" s="172">
        <v>1</v>
      </c>
      <c r="R60" s="171">
        <v>0</v>
      </c>
      <c r="S60" s="172">
        <v>0</v>
      </c>
      <c r="T60" s="171">
        <v>0</v>
      </c>
      <c r="U60" s="172">
        <v>0</v>
      </c>
      <c r="V60" s="171">
        <v>0</v>
      </c>
      <c r="W60" s="172">
        <v>0</v>
      </c>
      <c r="X60" s="171">
        <v>0</v>
      </c>
      <c r="Y60" s="172">
        <v>0</v>
      </c>
      <c r="Z60" s="173">
        <f t="shared" si="9"/>
        <v>8</v>
      </c>
      <c r="AA60" s="174">
        <f t="shared" si="9"/>
        <v>4</v>
      </c>
      <c r="AB60" s="175">
        <f t="shared" si="10"/>
        <v>12</v>
      </c>
      <c r="AC60" s="206"/>
    </row>
    <row r="61" spans="2:29" x14ac:dyDescent="0.2">
      <c r="B61" s="142"/>
      <c r="C61" s="185">
        <v>10</v>
      </c>
      <c r="D61" s="157" t="s">
        <v>245</v>
      </c>
      <c r="E61" s="157">
        <v>6</v>
      </c>
      <c r="F61" s="158">
        <v>5</v>
      </c>
      <c r="G61" s="158">
        <f>Tabla13430[[#This Row],[H]]+Tabla13430[[#This Row],[M]]</f>
        <v>11</v>
      </c>
      <c r="H61" s="159">
        <f t="shared" si="8"/>
        <v>1.8932874354561102E-2</v>
      </c>
      <c r="I61" s="145"/>
      <c r="J61" s="176">
        <v>9</v>
      </c>
      <c r="K61" s="177" t="s">
        <v>300</v>
      </c>
      <c r="L61" s="171">
        <v>0</v>
      </c>
      <c r="M61" s="172">
        <v>0</v>
      </c>
      <c r="N61" s="171">
        <v>1</v>
      </c>
      <c r="O61" s="172">
        <v>1</v>
      </c>
      <c r="P61" s="171">
        <v>4</v>
      </c>
      <c r="Q61" s="172">
        <v>2</v>
      </c>
      <c r="R61" s="171">
        <v>1</v>
      </c>
      <c r="S61" s="172">
        <v>2</v>
      </c>
      <c r="T61" s="171">
        <v>0</v>
      </c>
      <c r="U61" s="172">
        <v>0</v>
      </c>
      <c r="V61" s="171">
        <v>0</v>
      </c>
      <c r="W61" s="172">
        <v>0</v>
      </c>
      <c r="X61" s="171">
        <v>0</v>
      </c>
      <c r="Y61" s="172">
        <v>0</v>
      </c>
      <c r="Z61" s="173">
        <f t="shared" si="9"/>
        <v>6</v>
      </c>
      <c r="AA61" s="174">
        <f t="shared" si="9"/>
        <v>5</v>
      </c>
      <c r="AB61" s="175">
        <f t="shared" si="10"/>
        <v>11</v>
      </c>
      <c r="AC61" s="206"/>
    </row>
    <row r="62" spans="2:29" ht="13.5" thickBot="1" x14ac:dyDescent="0.25">
      <c r="B62" s="142"/>
      <c r="C62" s="186"/>
      <c r="D62" s="160" t="s">
        <v>89</v>
      </c>
      <c r="E62" s="160">
        <v>110</v>
      </c>
      <c r="F62" s="161">
        <v>78</v>
      </c>
      <c r="G62" s="161">
        <f>Tabla13430[[#This Row],[H]]+Tabla13430[[#This Row],[M]]</f>
        <v>188</v>
      </c>
      <c r="H62" s="162">
        <f t="shared" si="8"/>
        <v>0.32358003442340794</v>
      </c>
      <c r="I62" s="147"/>
      <c r="J62" s="170">
        <v>10</v>
      </c>
      <c r="K62" s="157" t="s">
        <v>245</v>
      </c>
      <c r="L62" s="171">
        <v>0</v>
      </c>
      <c r="M62" s="172">
        <v>0</v>
      </c>
      <c r="N62" s="171">
        <v>3</v>
      </c>
      <c r="O62" s="172">
        <v>2</v>
      </c>
      <c r="P62" s="171">
        <v>1</v>
      </c>
      <c r="Q62" s="172">
        <v>1</v>
      </c>
      <c r="R62" s="171">
        <v>2</v>
      </c>
      <c r="S62" s="172">
        <v>2</v>
      </c>
      <c r="T62" s="171">
        <v>0</v>
      </c>
      <c r="U62" s="172">
        <v>0</v>
      </c>
      <c r="V62" s="171">
        <v>0</v>
      </c>
      <c r="W62" s="172">
        <v>0</v>
      </c>
      <c r="X62" s="171">
        <v>0</v>
      </c>
      <c r="Y62" s="172">
        <v>0</v>
      </c>
      <c r="Z62" s="173">
        <f t="shared" si="9"/>
        <v>6</v>
      </c>
      <c r="AA62" s="174">
        <f t="shared" si="9"/>
        <v>5</v>
      </c>
      <c r="AB62" s="175">
        <f t="shared" si="10"/>
        <v>11</v>
      </c>
      <c r="AC62" s="206"/>
    </row>
    <row r="63" spans="2:29" ht="14.25" thickTop="1" thickBot="1" x14ac:dyDescent="0.25">
      <c r="B63" s="142"/>
      <c r="C63" s="55"/>
      <c r="D63" s="56" t="s">
        <v>90</v>
      </c>
      <c r="E63" s="56">
        <f>SUM(E52:E62)</f>
        <v>386</v>
      </c>
      <c r="F63" s="56">
        <f>SUM(F52:F62)</f>
        <v>195</v>
      </c>
      <c r="G63" s="56">
        <f>SUM(G52:G62)</f>
        <v>581</v>
      </c>
      <c r="H63" s="57">
        <f>SUM(H52:H62)</f>
        <v>1.0000000000000002</v>
      </c>
      <c r="I63" s="145"/>
      <c r="J63" s="210"/>
      <c r="K63" s="211" t="s">
        <v>89</v>
      </c>
      <c r="L63" s="212">
        <v>1</v>
      </c>
      <c r="M63" s="213">
        <v>2</v>
      </c>
      <c r="N63" s="212">
        <v>33</v>
      </c>
      <c r="O63" s="213">
        <v>21</v>
      </c>
      <c r="P63" s="212">
        <v>26</v>
      </c>
      <c r="Q63" s="213">
        <v>23</v>
      </c>
      <c r="R63" s="212">
        <v>50</v>
      </c>
      <c r="S63" s="213">
        <v>32</v>
      </c>
      <c r="T63" s="212">
        <v>0</v>
      </c>
      <c r="U63" s="213">
        <v>0</v>
      </c>
      <c r="V63" s="212">
        <v>0</v>
      </c>
      <c r="W63" s="213">
        <v>0</v>
      </c>
      <c r="X63" s="212">
        <v>0</v>
      </c>
      <c r="Y63" s="214">
        <v>0</v>
      </c>
      <c r="Z63" s="215">
        <f t="shared" si="9"/>
        <v>110</v>
      </c>
      <c r="AA63" s="216">
        <f t="shared" si="9"/>
        <v>78</v>
      </c>
      <c r="AB63" s="183">
        <f t="shared" si="10"/>
        <v>188</v>
      </c>
      <c r="AC63" s="206"/>
    </row>
    <row r="64" spans="2:29" ht="14.25" customHeight="1" thickTop="1" thickBot="1" x14ac:dyDescent="0.25">
      <c r="B64" s="142"/>
      <c r="C64" s="229" t="s">
        <v>295</v>
      </c>
      <c r="D64" s="149"/>
      <c r="E64" s="145"/>
      <c r="F64" s="145"/>
      <c r="G64" s="145"/>
      <c r="H64" s="145"/>
      <c r="I64" s="145"/>
      <c r="J64" s="282" t="s">
        <v>90</v>
      </c>
      <c r="K64" s="283"/>
      <c r="L64" s="91">
        <f t="shared" ref="L64:Y64" si="11">SUM(L53:L63)</f>
        <v>5</v>
      </c>
      <c r="M64" s="92">
        <f t="shared" si="11"/>
        <v>3</v>
      </c>
      <c r="N64" s="91">
        <f t="shared" si="11"/>
        <v>79</v>
      </c>
      <c r="O64" s="92">
        <f t="shared" si="11"/>
        <v>46</v>
      </c>
      <c r="P64" s="92">
        <f t="shared" si="11"/>
        <v>146</v>
      </c>
      <c r="Q64" s="92">
        <f t="shared" si="11"/>
        <v>67</v>
      </c>
      <c r="R64" s="91">
        <f t="shared" si="11"/>
        <v>156</v>
      </c>
      <c r="S64" s="92">
        <f t="shared" si="11"/>
        <v>79</v>
      </c>
      <c r="T64" s="91">
        <f t="shared" si="11"/>
        <v>0</v>
      </c>
      <c r="U64" s="92">
        <f t="shared" si="11"/>
        <v>0</v>
      </c>
      <c r="V64" s="91">
        <f t="shared" si="11"/>
        <v>0</v>
      </c>
      <c r="W64" s="92">
        <f t="shared" si="11"/>
        <v>0</v>
      </c>
      <c r="X64" s="91">
        <f t="shared" si="11"/>
        <v>0</v>
      </c>
      <c r="Y64" s="92">
        <f t="shared" si="11"/>
        <v>0</v>
      </c>
      <c r="Z64" s="91">
        <f t="shared" si="9"/>
        <v>386</v>
      </c>
      <c r="AA64" s="92">
        <f t="shared" si="9"/>
        <v>195</v>
      </c>
      <c r="AB64" s="93">
        <f>SUM(AB53:AB63)</f>
        <v>581</v>
      </c>
      <c r="AC64" s="206"/>
    </row>
    <row r="65" spans="2:29" ht="13.5" thickTop="1" x14ac:dyDescent="0.2">
      <c r="B65" s="142"/>
      <c r="C65" s="222"/>
      <c r="D65" s="145"/>
      <c r="E65" s="145"/>
      <c r="F65" s="145"/>
      <c r="G65" s="145"/>
      <c r="H65" s="145"/>
      <c r="I65" s="145"/>
      <c r="J65" s="145"/>
      <c r="K65" s="145"/>
      <c r="L65" s="145"/>
      <c r="M65" s="145"/>
      <c r="N65" s="145"/>
      <c r="O65" s="145"/>
      <c r="P65" s="145"/>
      <c r="Q65" s="145"/>
      <c r="R65" s="145"/>
      <c r="S65" s="145"/>
      <c r="T65" s="145"/>
      <c r="U65" s="145"/>
      <c r="V65" s="145"/>
      <c r="W65" s="145"/>
      <c r="X65" s="145"/>
      <c r="Y65" s="145"/>
      <c r="Z65" s="145"/>
      <c r="AA65" s="145"/>
      <c r="AB65" s="145"/>
      <c r="AC65" s="206"/>
    </row>
    <row r="66" spans="2:29" ht="13.5" thickBot="1" x14ac:dyDescent="0.25">
      <c r="B66" s="151"/>
      <c r="C66" s="217"/>
      <c r="D66" s="152"/>
      <c r="E66" s="152"/>
      <c r="F66" s="152"/>
      <c r="G66" s="152"/>
      <c r="H66" s="152"/>
      <c r="I66" s="152"/>
      <c r="J66" s="152"/>
      <c r="K66" s="152"/>
      <c r="L66" s="152"/>
      <c r="M66" s="152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209"/>
    </row>
  </sheetData>
  <mergeCells count="43">
    <mergeCell ref="X13:Y13"/>
    <mergeCell ref="C3:E3"/>
    <mergeCell ref="C4:AB4"/>
    <mergeCell ref="C5:AB5"/>
    <mergeCell ref="C6:AB6"/>
    <mergeCell ref="J12:J14"/>
    <mergeCell ref="K12:K14"/>
    <mergeCell ref="L12:Y12"/>
    <mergeCell ref="Z12:AA13"/>
    <mergeCell ref="AB12:AB14"/>
    <mergeCell ref="L13:M13"/>
    <mergeCell ref="N13:O13"/>
    <mergeCell ref="P13:Q13"/>
    <mergeCell ref="R13:S13"/>
    <mergeCell ref="T13:U13"/>
    <mergeCell ref="V13:W13"/>
    <mergeCell ref="AB31:AB33"/>
    <mergeCell ref="L32:M32"/>
    <mergeCell ref="N32:O32"/>
    <mergeCell ref="P32:Q32"/>
    <mergeCell ref="R32:S32"/>
    <mergeCell ref="J26:K26"/>
    <mergeCell ref="J31:J33"/>
    <mergeCell ref="K31:K33"/>
    <mergeCell ref="L31:Y31"/>
    <mergeCell ref="Z31:AA32"/>
    <mergeCell ref="T32:U32"/>
    <mergeCell ref="V32:W32"/>
    <mergeCell ref="X32:Y32"/>
    <mergeCell ref="J45:K45"/>
    <mergeCell ref="J50:J52"/>
    <mergeCell ref="K50:K52"/>
    <mergeCell ref="L50:Y50"/>
    <mergeCell ref="J64:K64"/>
    <mergeCell ref="Z50:AA51"/>
    <mergeCell ref="AB50:AB52"/>
    <mergeCell ref="L51:M51"/>
    <mergeCell ref="N51:O51"/>
    <mergeCell ref="P51:Q51"/>
    <mergeCell ref="R51:S51"/>
    <mergeCell ref="T51:U51"/>
    <mergeCell ref="V51:W51"/>
    <mergeCell ref="X51:Y51"/>
  </mergeCells>
  <pageMargins left="0.7" right="0.7" top="0.75" bottom="0.75" header="0.3" footer="0.3"/>
  <drawing r:id="rId1"/>
  <tableParts count="3">
    <tablePart r:id="rId2"/>
    <tablePart r:id="rId3"/>
    <tablePart r:id="rId4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1529E-E06A-4492-8D40-772118ADF494}">
  <dimension ref="B1:BF66"/>
  <sheetViews>
    <sheetView showGridLines="0" zoomScale="70" zoomScaleNormal="70" workbookViewId="0">
      <selection activeCell="B1" sqref="B1"/>
    </sheetView>
  </sheetViews>
  <sheetFormatPr baseColWidth="10" defaultRowHeight="12.75" x14ac:dyDescent="0.2"/>
  <cols>
    <col min="1" max="1" width="5.5703125" style="46" customWidth="1"/>
    <col min="2" max="2" width="3.7109375" style="46" customWidth="1"/>
    <col min="3" max="3" width="7.28515625" style="47" customWidth="1"/>
    <col min="4" max="4" width="42.85546875" style="46" customWidth="1"/>
    <col min="5" max="5" width="10.7109375" style="46" customWidth="1"/>
    <col min="6" max="7" width="11" style="46" customWidth="1"/>
    <col min="8" max="8" width="12.5703125" style="46" customWidth="1"/>
    <col min="9" max="9" width="11.42578125" style="46"/>
    <col min="10" max="10" width="6.85546875" style="46" customWidth="1"/>
    <col min="11" max="11" width="43.42578125" style="46" customWidth="1"/>
    <col min="12" max="13" width="5.140625" style="46" customWidth="1"/>
    <col min="14" max="15" width="6.28515625" style="46" customWidth="1"/>
    <col min="16" max="22" width="5.140625" style="46" customWidth="1"/>
    <col min="23" max="23" width="6.42578125" style="46" customWidth="1"/>
    <col min="24" max="24" width="5.140625" style="46" customWidth="1"/>
    <col min="25" max="26" width="6.28515625" style="46" customWidth="1"/>
    <col min="27" max="27" width="7.140625" style="46" customWidth="1"/>
    <col min="28" max="28" width="12" style="46" customWidth="1"/>
    <col min="29" max="29" width="5.28515625" style="46" customWidth="1"/>
    <col min="30" max="30" width="11.42578125" style="46"/>
    <col min="31" max="31" width="3.7109375" style="46" customWidth="1"/>
    <col min="32" max="32" width="7.28515625" style="47" customWidth="1"/>
    <col min="33" max="33" width="42.85546875" style="46" customWidth="1"/>
    <col min="34" max="34" width="10.7109375" style="46" customWidth="1"/>
    <col min="35" max="36" width="11" style="46" customWidth="1"/>
    <col min="37" max="37" width="12.5703125" style="46" customWidth="1"/>
    <col min="38" max="38" width="11.42578125" style="46"/>
    <col min="39" max="39" width="6.85546875" style="46" customWidth="1"/>
    <col min="40" max="40" width="43.42578125" style="46" customWidth="1"/>
    <col min="41" max="42" width="5.140625" style="46" customWidth="1"/>
    <col min="43" max="44" width="6.28515625" style="46" customWidth="1"/>
    <col min="45" max="51" width="5.140625" style="46" customWidth="1"/>
    <col min="52" max="52" width="6.42578125" style="46" customWidth="1"/>
    <col min="53" max="53" width="5.140625" style="46" customWidth="1"/>
    <col min="54" max="55" width="6.28515625" style="46" customWidth="1"/>
    <col min="56" max="56" width="7.140625" style="46" customWidth="1"/>
    <col min="57" max="57" width="12" style="46" customWidth="1"/>
    <col min="58" max="58" width="5.28515625" style="46" customWidth="1"/>
    <col min="59" max="16384" width="11.42578125" style="46"/>
  </cols>
  <sheetData>
    <row r="1" spans="2:58" ht="13.5" thickBot="1" x14ac:dyDescent="0.25"/>
    <row r="2" spans="2:58" x14ac:dyDescent="0.2">
      <c r="B2" s="138"/>
      <c r="C2" s="231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  <c r="Z2" s="140"/>
      <c r="AA2" s="140"/>
      <c r="AB2" s="140"/>
      <c r="AC2" s="205"/>
      <c r="AE2" s="138"/>
      <c r="AF2" s="233"/>
      <c r="AG2" s="140"/>
      <c r="AH2" s="140"/>
      <c r="AI2" s="140"/>
      <c r="AJ2" s="140"/>
      <c r="AK2" s="140"/>
      <c r="AL2" s="140"/>
      <c r="AM2" s="140"/>
      <c r="AN2" s="140"/>
      <c r="AO2" s="140"/>
      <c r="AP2" s="140"/>
      <c r="AQ2" s="140"/>
      <c r="AR2" s="140"/>
      <c r="AS2" s="140"/>
      <c r="AT2" s="140"/>
      <c r="AU2" s="140"/>
      <c r="AV2" s="140"/>
      <c r="AW2" s="140"/>
      <c r="AX2" s="140"/>
      <c r="AY2" s="140"/>
      <c r="AZ2" s="140"/>
      <c r="BA2" s="140"/>
      <c r="BB2" s="140"/>
      <c r="BC2" s="140"/>
      <c r="BD2" s="140"/>
      <c r="BE2" s="140"/>
      <c r="BF2" s="205"/>
    </row>
    <row r="3" spans="2:58" x14ac:dyDescent="0.2">
      <c r="B3" s="142" t="s">
        <v>61</v>
      </c>
      <c r="C3" s="284"/>
      <c r="D3" s="284"/>
      <c r="E3" s="284"/>
      <c r="F3" s="230"/>
      <c r="G3" s="230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  <c r="AA3" s="145"/>
      <c r="AB3" s="145"/>
      <c r="AC3" s="206"/>
      <c r="AE3" s="142" t="s">
        <v>61</v>
      </c>
      <c r="AF3" s="284"/>
      <c r="AG3" s="284"/>
      <c r="AH3" s="284"/>
      <c r="AI3" s="232"/>
      <c r="AJ3" s="232"/>
      <c r="AK3" s="145"/>
      <c r="AL3" s="145"/>
      <c r="AM3" s="145"/>
      <c r="AN3" s="145"/>
      <c r="AO3" s="145"/>
      <c r="AP3" s="145"/>
      <c r="AQ3" s="145"/>
      <c r="AR3" s="145"/>
      <c r="AS3" s="145"/>
      <c r="AT3" s="145"/>
      <c r="AU3" s="145"/>
      <c r="AV3" s="145"/>
      <c r="AW3" s="145"/>
      <c r="AX3" s="145"/>
      <c r="AY3" s="145"/>
      <c r="AZ3" s="145"/>
      <c r="BA3" s="145"/>
      <c r="BB3" s="145"/>
      <c r="BC3" s="145"/>
      <c r="BD3" s="145"/>
      <c r="BE3" s="145"/>
      <c r="BF3" s="206"/>
    </row>
    <row r="4" spans="2:58" ht="18" x14ac:dyDescent="0.25">
      <c r="B4" s="142"/>
      <c r="C4" s="285" t="s">
        <v>62</v>
      </c>
      <c r="D4" s="285"/>
      <c r="E4" s="285"/>
      <c r="F4" s="285"/>
      <c r="G4" s="285"/>
      <c r="H4" s="285"/>
      <c r="I4" s="285"/>
      <c r="J4" s="285"/>
      <c r="K4" s="285"/>
      <c r="L4" s="285"/>
      <c r="M4" s="285"/>
      <c r="N4" s="285"/>
      <c r="O4" s="285"/>
      <c r="P4" s="285"/>
      <c r="Q4" s="285"/>
      <c r="R4" s="285"/>
      <c r="S4" s="285"/>
      <c r="T4" s="285"/>
      <c r="U4" s="285"/>
      <c r="V4" s="285"/>
      <c r="W4" s="285"/>
      <c r="X4" s="285"/>
      <c r="Y4" s="285"/>
      <c r="Z4" s="285"/>
      <c r="AA4" s="285"/>
      <c r="AB4" s="285"/>
      <c r="AC4" s="206"/>
      <c r="AE4" s="142"/>
      <c r="AF4" s="285" t="s">
        <v>62</v>
      </c>
      <c r="AG4" s="285"/>
      <c r="AH4" s="285"/>
      <c r="AI4" s="285"/>
      <c r="AJ4" s="285"/>
      <c r="AK4" s="285"/>
      <c r="AL4" s="285"/>
      <c r="AM4" s="285"/>
      <c r="AN4" s="285"/>
      <c r="AO4" s="285"/>
      <c r="AP4" s="285"/>
      <c r="AQ4" s="285"/>
      <c r="AR4" s="285"/>
      <c r="AS4" s="285"/>
      <c r="AT4" s="285"/>
      <c r="AU4" s="285"/>
      <c r="AV4" s="285"/>
      <c r="AW4" s="285"/>
      <c r="AX4" s="285"/>
      <c r="AY4" s="285"/>
      <c r="AZ4" s="285"/>
      <c r="BA4" s="285"/>
      <c r="BB4" s="285"/>
      <c r="BC4" s="285"/>
      <c r="BD4" s="285"/>
      <c r="BE4" s="285"/>
      <c r="BF4" s="206"/>
    </row>
    <row r="5" spans="2:58" ht="18" x14ac:dyDescent="0.25">
      <c r="B5" s="142"/>
      <c r="C5" s="285" t="s">
        <v>329</v>
      </c>
      <c r="D5" s="285"/>
      <c r="E5" s="285"/>
      <c r="F5" s="285"/>
      <c r="G5" s="285"/>
      <c r="H5" s="285"/>
      <c r="I5" s="285"/>
      <c r="J5" s="285"/>
      <c r="K5" s="285"/>
      <c r="L5" s="285"/>
      <c r="M5" s="285"/>
      <c r="N5" s="285"/>
      <c r="O5" s="285"/>
      <c r="P5" s="285"/>
      <c r="Q5" s="285"/>
      <c r="R5" s="285"/>
      <c r="S5" s="285"/>
      <c r="T5" s="285"/>
      <c r="U5" s="285"/>
      <c r="V5" s="285"/>
      <c r="W5" s="285"/>
      <c r="X5" s="285"/>
      <c r="Y5" s="285"/>
      <c r="Z5" s="285"/>
      <c r="AA5" s="285"/>
      <c r="AB5" s="285"/>
      <c r="AC5" s="206"/>
      <c r="AE5" s="142"/>
      <c r="AF5" s="285" t="s">
        <v>325</v>
      </c>
      <c r="AG5" s="285"/>
      <c r="AH5" s="285"/>
      <c r="AI5" s="285"/>
      <c r="AJ5" s="285"/>
      <c r="AK5" s="285"/>
      <c r="AL5" s="285"/>
      <c r="AM5" s="285"/>
      <c r="AN5" s="285"/>
      <c r="AO5" s="285"/>
      <c r="AP5" s="285"/>
      <c r="AQ5" s="285"/>
      <c r="AR5" s="285"/>
      <c r="AS5" s="285"/>
      <c r="AT5" s="285"/>
      <c r="AU5" s="285"/>
      <c r="AV5" s="285"/>
      <c r="AW5" s="285"/>
      <c r="AX5" s="285"/>
      <c r="AY5" s="285"/>
      <c r="AZ5" s="285"/>
      <c r="BA5" s="285"/>
      <c r="BB5" s="285"/>
      <c r="BC5" s="285"/>
      <c r="BD5" s="285"/>
      <c r="BE5" s="285"/>
      <c r="BF5" s="206"/>
    </row>
    <row r="6" spans="2:58" ht="20.25" customHeight="1" x14ac:dyDescent="0.25">
      <c r="B6" s="142"/>
      <c r="C6" s="285" t="s">
        <v>64</v>
      </c>
      <c r="D6" s="285"/>
      <c r="E6" s="285"/>
      <c r="F6" s="285"/>
      <c r="G6" s="285"/>
      <c r="H6" s="285"/>
      <c r="I6" s="285"/>
      <c r="J6" s="285"/>
      <c r="K6" s="285"/>
      <c r="L6" s="285"/>
      <c r="M6" s="285"/>
      <c r="N6" s="285"/>
      <c r="O6" s="285"/>
      <c r="P6" s="285"/>
      <c r="Q6" s="285"/>
      <c r="R6" s="285"/>
      <c r="S6" s="285"/>
      <c r="T6" s="285"/>
      <c r="U6" s="285"/>
      <c r="V6" s="285"/>
      <c r="W6" s="285"/>
      <c r="X6" s="285"/>
      <c r="Y6" s="285"/>
      <c r="Z6" s="285"/>
      <c r="AA6" s="285"/>
      <c r="AB6" s="285"/>
      <c r="AC6" s="206"/>
      <c r="AE6" s="142"/>
      <c r="AF6" s="285" t="s">
        <v>64</v>
      </c>
      <c r="AG6" s="285"/>
      <c r="AH6" s="285"/>
      <c r="AI6" s="285"/>
      <c r="AJ6" s="285"/>
      <c r="AK6" s="285"/>
      <c r="AL6" s="285"/>
      <c r="AM6" s="285"/>
      <c r="AN6" s="285"/>
      <c r="AO6" s="285"/>
      <c r="AP6" s="285"/>
      <c r="AQ6" s="285"/>
      <c r="AR6" s="285"/>
      <c r="AS6" s="285"/>
      <c r="AT6" s="285"/>
      <c r="AU6" s="285"/>
      <c r="AV6" s="285"/>
      <c r="AW6" s="285"/>
      <c r="AX6" s="285"/>
      <c r="AY6" s="285"/>
      <c r="AZ6" s="285"/>
      <c r="BA6" s="285"/>
      <c r="BB6" s="285"/>
      <c r="BC6" s="285"/>
      <c r="BD6" s="285"/>
      <c r="BE6" s="285"/>
      <c r="BF6" s="206"/>
    </row>
    <row r="7" spans="2:58" ht="15.75" customHeight="1" x14ac:dyDescent="0.2">
      <c r="B7" s="142"/>
      <c r="C7" s="230"/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  <c r="W7" s="145"/>
      <c r="X7" s="145"/>
      <c r="Y7" s="145"/>
      <c r="Z7" s="145"/>
      <c r="AA7" s="145"/>
      <c r="AB7" s="145"/>
      <c r="AC7" s="206"/>
      <c r="AE7" s="142"/>
      <c r="AF7" s="232"/>
      <c r="AG7" s="145"/>
      <c r="AH7" s="145"/>
      <c r="AI7" s="145"/>
      <c r="AJ7" s="145"/>
      <c r="AK7" s="145"/>
      <c r="AL7" s="145"/>
      <c r="AM7" s="145"/>
      <c r="AN7" s="145"/>
      <c r="AO7" s="145"/>
      <c r="AP7" s="145"/>
      <c r="AQ7" s="145"/>
      <c r="AR7" s="145"/>
      <c r="AS7" s="145"/>
      <c r="AT7" s="145"/>
      <c r="AU7" s="145"/>
      <c r="AV7" s="145"/>
      <c r="AW7" s="145"/>
      <c r="AX7" s="145"/>
      <c r="AY7" s="145"/>
      <c r="AZ7" s="145"/>
      <c r="BA7" s="145"/>
      <c r="BB7" s="145"/>
      <c r="BC7" s="145"/>
      <c r="BD7" s="145"/>
      <c r="BE7" s="145"/>
      <c r="BF7" s="206"/>
    </row>
    <row r="8" spans="2:58" ht="15.75" customHeight="1" x14ac:dyDescent="0.2">
      <c r="B8" s="142"/>
      <c r="C8" s="230"/>
      <c r="D8" s="145"/>
      <c r="E8" s="145"/>
      <c r="F8" s="145"/>
      <c r="G8" s="145"/>
      <c r="H8" s="145"/>
      <c r="I8" s="145"/>
      <c r="J8" s="145"/>
      <c r="K8" s="145"/>
      <c r="L8" s="145"/>
      <c r="M8" s="145"/>
      <c r="N8" s="145"/>
      <c r="O8" s="145"/>
      <c r="P8" s="145"/>
      <c r="Q8" s="145"/>
      <c r="R8" s="145"/>
      <c r="S8" s="145"/>
      <c r="T8" s="145"/>
      <c r="U8" s="145"/>
      <c r="V8" s="145"/>
      <c r="W8" s="145"/>
      <c r="X8" s="145"/>
      <c r="Y8" s="145"/>
      <c r="Z8" s="145"/>
      <c r="AA8" s="145"/>
      <c r="AB8" s="145"/>
      <c r="AC8" s="206"/>
      <c r="AE8" s="142"/>
      <c r="AF8" s="232"/>
      <c r="AG8" s="145"/>
      <c r="AH8" s="145"/>
      <c r="AI8" s="145"/>
      <c r="AJ8" s="145"/>
      <c r="AK8" s="145"/>
      <c r="AL8" s="145"/>
      <c r="AM8" s="145"/>
      <c r="AN8" s="145"/>
      <c r="AO8" s="145"/>
      <c r="AP8" s="145"/>
      <c r="AQ8" s="145"/>
      <c r="AR8" s="145"/>
      <c r="AS8" s="145"/>
      <c r="AT8" s="145"/>
      <c r="AU8" s="145"/>
      <c r="AV8" s="145"/>
      <c r="AW8" s="145"/>
      <c r="AX8" s="145"/>
      <c r="AY8" s="145"/>
      <c r="AZ8" s="145"/>
      <c r="BA8" s="145"/>
      <c r="BB8" s="145"/>
      <c r="BC8" s="145"/>
      <c r="BD8" s="145"/>
      <c r="BE8" s="145"/>
      <c r="BF8" s="206"/>
    </row>
    <row r="9" spans="2:58" ht="15.75" customHeight="1" x14ac:dyDescent="0.2">
      <c r="B9" s="142"/>
      <c r="C9" s="230"/>
      <c r="D9" s="145"/>
      <c r="E9" s="145"/>
      <c r="F9" s="145"/>
      <c r="G9" s="145"/>
      <c r="H9" s="145"/>
      <c r="I9" s="145"/>
      <c r="J9" s="145"/>
      <c r="K9" s="145"/>
      <c r="L9" s="145"/>
      <c r="M9" s="145"/>
      <c r="N9" s="145"/>
      <c r="O9" s="145"/>
      <c r="P9" s="145"/>
      <c r="Q9" s="145"/>
      <c r="R9" s="145"/>
      <c r="S9" s="145"/>
      <c r="T9" s="145"/>
      <c r="U9" s="145"/>
      <c r="V9" s="145"/>
      <c r="W9" s="145"/>
      <c r="X9" s="145"/>
      <c r="Y9" s="145"/>
      <c r="Z9" s="145"/>
      <c r="AA9" s="145"/>
      <c r="AB9" s="145"/>
      <c r="AC9" s="206"/>
      <c r="AE9" s="142"/>
      <c r="AF9" s="232"/>
      <c r="AG9" s="145"/>
      <c r="AH9" s="145"/>
      <c r="AI9" s="145"/>
      <c r="AJ9" s="145"/>
      <c r="AK9" s="145"/>
      <c r="AL9" s="145"/>
      <c r="AM9" s="145"/>
      <c r="AN9" s="145"/>
      <c r="AO9" s="145"/>
      <c r="AP9" s="145"/>
      <c r="AQ9" s="145"/>
      <c r="AR9" s="145"/>
      <c r="AS9" s="145"/>
      <c r="AT9" s="145"/>
      <c r="AU9" s="145"/>
      <c r="AV9" s="145"/>
      <c r="AW9" s="145"/>
      <c r="AX9" s="145"/>
      <c r="AY9" s="145"/>
      <c r="AZ9" s="145"/>
      <c r="BA9" s="145"/>
      <c r="BB9" s="145"/>
      <c r="BC9" s="145"/>
      <c r="BD9" s="145"/>
      <c r="BE9" s="145"/>
      <c r="BF9" s="206"/>
    </row>
    <row r="10" spans="2:58" ht="15.75" customHeight="1" x14ac:dyDescent="0.25">
      <c r="B10" s="142"/>
      <c r="C10" s="224" t="s">
        <v>330</v>
      </c>
      <c r="D10" s="145"/>
      <c r="E10" s="145"/>
      <c r="F10" s="145"/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145"/>
      <c r="V10" s="145"/>
      <c r="W10" s="145"/>
      <c r="X10" s="145"/>
      <c r="Y10" s="145"/>
      <c r="Z10" s="145"/>
      <c r="AA10" s="145"/>
      <c r="AB10" s="145"/>
      <c r="AC10" s="206"/>
      <c r="AE10" s="142"/>
      <c r="AF10" s="224" t="s">
        <v>326</v>
      </c>
      <c r="AG10" s="145"/>
      <c r="AH10" s="145"/>
      <c r="AI10" s="145"/>
      <c r="AJ10" s="145"/>
      <c r="AK10" s="145"/>
      <c r="AL10" s="145"/>
      <c r="AM10" s="145"/>
      <c r="AN10" s="145"/>
      <c r="AO10" s="145"/>
      <c r="AP10" s="145"/>
      <c r="AQ10" s="145"/>
      <c r="AR10" s="145"/>
      <c r="AS10" s="145"/>
      <c r="AT10" s="145"/>
      <c r="AU10" s="145"/>
      <c r="AV10" s="145"/>
      <c r="AW10" s="145"/>
      <c r="AX10" s="145"/>
      <c r="AY10" s="145"/>
      <c r="AZ10" s="145"/>
      <c r="BA10" s="145"/>
      <c r="BB10" s="145"/>
      <c r="BC10" s="145"/>
      <c r="BD10" s="145"/>
      <c r="BE10" s="145"/>
      <c r="BF10" s="206"/>
    </row>
    <row r="11" spans="2:58" ht="15.75" customHeight="1" thickBot="1" x14ac:dyDescent="0.3">
      <c r="B11" s="142"/>
      <c r="C11" s="146"/>
      <c r="D11" s="145"/>
      <c r="E11" s="145"/>
      <c r="F11" s="145"/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  <c r="R11" s="145"/>
      <c r="S11" s="145"/>
      <c r="T11" s="145"/>
      <c r="U11" s="145"/>
      <c r="V11" s="145"/>
      <c r="W11" s="145"/>
      <c r="X11" s="145"/>
      <c r="Y11" s="145"/>
      <c r="Z11" s="145"/>
      <c r="AA11" s="145"/>
      <c r="AB11" s="145"/>
      <c r="AC11" s="206"/>
      <c r="AE11" s="142"/>
      <c r="AF11" s="146"/>
      <c r="AG11" s="145"/>
      <c r="AH11" s="145"/>
      <c r="AI11" s="145"/>
      <c r="AJ11" s="145"/>
      <c r="AK11" s="145"/>
      <c r="AL11" s="145"/>
      <c r="AM11" s="145"/>
      <c r="AN11" s="145"/>
      <c r="AO11" s="145"/>
      <c r="AP11" s="145"/>
      <c r="AQ11" s="145"/>
      <c r="AR11" s="145"/>
      <c r="AS11" s="145"/>
      <c r="AT11" s="145"/>
      <c r="AU11" s="145"/>
      <c r="AV11" s="145"/>
      <c r="AW11" s="145"/>
      <c r="AX11" s="145"/>
      <c r="AY11" s="145"/>
      <c r="AZ11" s="145"/>
      <c r="BA11" s="145"/>
      <c r="BB11" s="145"/>
      <c r="BC11" s="145"/>
      <c r="BD11" s="145"/>
      <c r="BE11" s="145"/>
      <c r="BF11" s="206"/>
    </row>
    <row r="12" spans="2:58" ht="15.75" customHeight="1" thickTop="1" thickBot="1" x14ac:dyDescent="0.25">
      <c r="B12" s="142"/>
      <c r="C12" s="230"/>
      <c r="D12" s="145"/>
      <c r="E12" s="145"/>
      <c r="F12" s="145"/>
      <c r="G12" s="145"/>
      <c r="H12" s="145"/>
      <c r="I12" s="145"/>
      <c r="J12" s="269" t="s">
        <v>66</v>
      </c>
      <c r="K12" s="276" t="s">
        <v>67</v>
      </c>
      <c r="L12" s="279" t="s">
        <v>54</v>
      </c>
      <c r="M12" s="280"/>
      <c r="N12" s="280"/>
      <c r="O12" s="280"/>
      <c r="P12" s="280"/>
      <c r="Q12" s="280"/>
      <c r="R12" s="280"/>
      <c r="S12" s="280"/>
      <c r="T12" s="280"/>
      <c r="U12" s="280"/>
      <c r="V12" s="280"/>
      <c r="W12" s="280"/>
      <c r="X12" s="280"/>
      <c r="Y12" s="281"/>
      <c r="Z12" s="262" t="s">
        <v>68</v>
      </c>
      <c r="AA12" s="266"/>
      <c r="AB12" s="269" t="s">
        <v>69</v>
      </c>
      <c r="AC12" s="206"/>
      <c r="AE12" s="142"/>
      <c r="AF12" s="232"/>
      <c r="AG12" s="145"/>
      <c r="AH12" s="145"/>
      <c r="AI12" s="145"/>
      <c r="AJ12" s="145"/>
      <c r="AK12" s="145"/>
      <c r="AL12" s="145"/>
      <c r="AM12" s="269" t="s">
        <v>66</v>
      </c>
      <c r="AN12" s="276" t="s">
        <v>67</v>
      </c>
      <c r="AO12" s="279" t="s">
        <v>54</v>
      </c>
      <c r="AP12" s="280"/>
      <c r="AQ12" s="280"/>
      <c r="AR12" s="280"/>
      <c r="AS12" s="280"/>
      <c r="AT12" s="280"/>
      <c r="AU12" s="280"/>
      <c r="AV12" s="280"/>
      <c r="AW12" s="280"/>
      <c r="AX12" s="280"/>
      <c r="AY12" s="280"/>
      <c r="AZ12" s="280"/>
      <c r="BA12" s="280"/>
      <c r="BB12" s="281"/>
      <c r="BC12" s="262" t="s">
        <v>68</v>
      </c>
      <c r="BD12" s="266"/>
      <c r="BE12" s="269" t="s">
        <v>69</v>
      </c>
      <c r="BF12" s="206"/>
    </row>
    <row r="13" spans="2:58" ht="14.25" customHeight="1" thickTop="1" thickBot="1" x14ac:dyDescent="0.25">
      <c r="B13" s="142"/>
      <c r="C13" s="51" t="s">
        <v>60</v>
      </c>
      <c r="D13" s="52" t="s">
        <v>70</v>
      </c>
      <c r="E13" s="53" t="s">
        <v>55</v>
      </c>
      <c r="F13" s="54" t="s">
        <v>56</v>
      </c>
      <c r="G13" s="54" t="s">
        <v>57</v>
      </c>
      <c r="H13" s="54" t="s">
        <v>71</v>
      </c>
      <c r="I13" s="145"/>
      <c r="J13" s="270"/>
      <c r="K13" s="277"/>
      <c r="L13" s="272" t="s">
        <v>72</v>
      </c>
      <c r="M13" s="273"/>
      <c r="N13" s="274" t="s">
        <v>73</v>
      </c>
      <c r="O13" s="275"/>
      <c r="P13" s="274" t="s">
        <v>74</v>
      </c>
      <c r="Q13" s="275"/>
      <c r="R13" s="272" t="s">
        <v>75</v>
      </c>
      <c r="S13" s="273"/>
      <c r="T13" s="272" t="s">
        <v>76</v>
      </c>
      <c r="U13" s="273"/>
      <c r="V13" s="272" t="s">
        <v>77</v>
      </c>
      <c r="W13" s="273"/>
      <c r="X13" s="272" t="s">
        <v>78</v>
      </c>
      <c r="Y13" s="273"/>
      <c r="Z13" s="267"/>
      <c r="AA13" s="268"/>
      <c r="AB13" s="270"/>
      <c r="AC13" s="206"/>
      <c r="AE13" s="142"/>
      <c r="AF13" s="51" t="s">
        <v>60</v>
      </c>
      <c r="AG13" s="52" t="s">
        <v>70</v>
      </c>
      <c r="AH13" s="53" t="s">
        <v>55</v>
      </c>
      <c r="AI13" s="54" t="s">
        <v>56</v>
      </c>
      <c r="AJ13" s="54" t="s">
        <v>57</v>
      </c>
      <c r="AK13" s="54" t="s">
        <v>71</v>
      </c>
      <c r="AL13" s="145"/>
      <c r="AM13" s="270"/>
      <c r="AN13" s="277"/>
      <c r="AO13" s="272" t="s">
        <v>72</v>
      </c>
      <c r="AP13" s="273"/>
      <c r="AQ13" s="274" t="s">
        <v>73</v>
      </c>
      <c r="AR13" s="275"/>
      <c r="AS13" s="274" t="s">
        <v>74</v>
      </c>
      <c r="AT13" s="275"/>
      <c r="AU13" s="272" t="s">
        <v>75</v>
      </c>
      <c r="AV13" s="273"/>
      <c r="AW13" s="272" t="s">
        <v>76</v>
      </c>
      <c r="AX13" s="273"/>
      <c r="AY13" s="272" t="s">
        <v>77</v>
      </c>
      <c r="AZ13" s="273"/>
      <c r="BA13" s="272" t="s">
        <v>78</v>
      </c>
      <c r="BB13" s="273"/>
      <c r="BC13" s="267"/>
      <c r="BD13" s="268"/>
      <c r="BE13" s="270"/>
      <c r="BF13" s="206"/>
    </row>
    <row r="14" spans="2:58" ht="13.5" customHeight="1" thickTop="1" thickBot="1" x14ac:dyDescent="0.25">
      <c r="B14" s="142"/>
      <c r="C14" s="184">
        <v>1</v>
      </c>
      <c r="D14" s="154" t="s">
        <v>87</v>
      </c>
      <c r="E14" s="154">
        <v>886</v>
      </c>
      <c r="F14" s="155">
        <v>1093</v>
      </c>
      <c r="G14" s="155">
        <f>Tabla12834[[#This Row],[H]]+Tabla12834[[#This Row],[M]]</f>
        <v>1979</v>
      </c>
      <c r="H14" s="156">
        <f t="shared" ref="H14:H24" si="0">G14/$G$25</f>
        <v>6.602388736905318E-2</v>
      </c>
      <c r="I14" s="145"/>
      <c r="J14" s="270"/>
      <c r="K14" s="278"/>
      <c r="L14" s="51" t="s">
        <v>55</v>
      </c>
      <c r="M14" s="86" t="s">
        <v>56</v>
      </c>
      <c r="N14" s="87" t="s">
        <v>55</v>
      </c>
      <c r="O14" s="86" t="s">
        <v>56</v>
      </c>
      <c r="P14" s="87" t="s">
        <v>55</v>
      </c>
      <c r="Q14" s="86" t="s">
        <v>56</v>
      </c>
      <c r="R14" s="87" t="s">
        <v>55</v>
      </c>
      <c r="S14" s="86" t="s">
        <v>56</v>
      </c>
      <c r="T14" s="87" t="s">
        <v>55</v>
      </c>
      <c r="U14" s="86" t="s">
        <v>56</v>
      </c>
      <c r="V14" s="87" t="s">
        <v>55</v>
      </c>
      <c r="W14" s="86" t="s">
        <v>56</v>
      </c>
      <c r="X14" s="87" t="s">
        <v>55</v>
      </c>
      <c r="Y14" s="88" t="s">
        <v>56</v>
      </c>
      <c r="Z14" s="89" t="s">
        <v>55</v>
      </c>
      <c r="AA14" s="90" t="s">
        <v>56</v>
      </c>
      <c r="AB14" s="271"/>
      <c r="AC14" s="206"/>
      <c r="AE14" s="142"/>
      <c r="AF14" s="184">
        <v>1</v>
      </c>
      <c r="AG14" s="154" t="s">
        <v>150</v>
      </c>
      <c r="AH14" s="154">
        <v>309</v>
      </c>
      <c r="AI14" s="155">
        <v>302</v>
      </c>
      <c r="AJ14" s="155">
        <f>Tabla1283437[[#This Row],[H]]+Tabla1283437[[#This Row],[M]]</f>
        <v>611</v>
      </c>
      <c r="AK14" s="156">
        <f t="shared" ref="AK14:AK24" si="1">AJ14/$G$25</f>
        <v>2.0384333088676852E-2</v>
      </c>
      <c r="AL14" s="145"/>
      <c r="AM14" s="270"/>
      <c r="AN14" s="278"/>
      <c r="AO14" s="51" t="s">
        <v>55</v>
      </c>
      <c r="AP14" s="86" t="s">
        <v>56</v>
      </c>
      <c r="AQ14" s="87" t="s">
        <v>55</v>
      </c>
      <c r="AR14" s="86" t="s">
        <v>56</v>
      </c>
      <c r="AS14" s="87" t="s">
        <v>55</v>
      </c>
      <c r="AT14" s="86" t="s">
        <v>56</v>
      </c>
      <c r="AU14" s="87" t="s">
        <v>55</v>
      </c>
      <c r="AV14" s="86" t="s">
        <v>56</v>
      </c>
      <c r="AW14" s="87" t="s">
        <v>55</v>
      </c>
      <c r="AX14" s="86" t="s">
        <v>56</v>
      </c>
      <c r="AY14" s="87" t="s">
        <v>55</v>
      </c>
      <c r="AZ14" s="86" t="s">
        <v>56</v>
      </c>
      <c r="BA14" s="87" t="s">
        <v>55</v>
      </c>
      <c r="BB14" s="88" t="s">
        <v>56</v>
      </c>
      <c r="BC14" s="89" t="s">
        <v>55</v>
      </c>
      <c r="BD14" s="90" t="s">
        <v>56</v>
      </c>
      <c r="BE14" s="271"/>
      <c r="BF14" s="206"/>
    </row>
    <row r="15" spans="2:58" ht="13.5" customHeight="1" thickTop="1" x14ac:dyDescent="0.2">
      <c r="B15" s="142"/>
      <c r="C15" s="185">
        <v>2</v>
      </c>
      <c r="D15" s="157" t="s">
        <v>334</v>
      </c>
      <c r="E15" s="157">
        <v>948</v>
      </c>
      <c r="F15" s="158">
        <v>1017</v>
      </c>
      <c r="G15" s="158">
        <f>Tabla12834[[#This Row],[H]]+Tabla12834[[#This Row],[M]]</f>
        <v>1965</v>
      </c>
      <c r="H15" s="159">
        <f t="shared" si="0"/>
        <v>6.5556815907119509E-2</v>
      </c>
      <c r="I15" s="145"/>
      <c r="J15" s="163">
        <v>1</v>
      </c>
      <c r="K15" s="164" t="s">
        <v>87</v>
      </c>
      <c r="L15" s="165">
        <v>10</v>
      </c>
      <c r="M15" s="166">
        <v>16</v>
      </c>
      <c r="N15" s="165">
        <v>282</v>
      </c>
      <c r="O15" s="166">
        <v>209</v>
      </c>
      <c r="P15" s="165">
        <v>100</v>
      </c>
      <c r="Q15" s="166">
        <v>94</v>
      </c>
      <c r="R15" s="165">
        <v>48</v>
      </c>
      <c r="S15" s="166">
        <v>56</v>
      </c>
      <c r="T15" s="165">
        <v>143</v>
      </c>
      <c r="U15" s="166">
        <v>174</v>
      </c>
      <c r="V15" s="165">
        <v>228</v>
      </c>
      <c r="W15" s="166">
        <v>393</v>
      </c>
      <c r="X15" s="165">
        <v>75</v>
      </c>
      <c r="Y15" s="166">
        <v>151</v>
      </c>
      <c r="Z15" s="167">
        <f t="shared" ref="Z15:AA26" si="2">L15+N15+P15+R15+T15+V15+X15</f>
        <v>886</v>
      </c>
      <c r="AA15" s="168">
        <f t="shared" si="2"/>
        <v>1093</v>
      </c>
      <c r="AB15" s="169">
        <f>SUM(Z15:AA15)</f>
        <v>1979</v>
      </c>
      <c r="AC15" s="206"/>
      <c r="AE15" s="142"/>
      <c r="AF15" s="185">
        <v>2</v>
      </c>
      <c r="AG15" s="157" t="s">
        <v>87</v>
      </c>
      <c r="AH15" s="157">
        <v>156</v>
      </c>
      <c r="AI15" s="158">
        <v>259</v>
      </c>
      <c r="AJ15" s="158">
        <f>Tabla1283437[[#This Row],[H]]+Tabla1283437[[#This Row],[M]]</f>
        <v>415</v>
      </c>
      <c r="AK15" s="159">
        <f t="shared" si="1"/>
        <v>1.3845332621605391E-2</v>
      </c>
      <c r="AL15" s="145"/>
      <c r="AM15" s="163">
        <v>1</v>
      </c>
      <c r="AN15" s="164" t="s">
        <v>150</v>
      </c>
      <c r="AO15" s="165">
        <v>0</v>
      </c>
      <c r="AP15" s="166">
        <v>0</v>
      </c>
      <c r="AQ15" s="165">
        <v>15</v>
      </c>
      <c r="AR15" s="166">
        <v>10</v>
      </c>
      <c r="AS15" s="165">
        <v>46</v>
      </c>
      <c r="AT15" s="166">
        <v>34</v>
      </c>
      <c r="AU15" s="165">
        <v>64</v>
      </c>
      <c r="AV15" s="166">
        <v>14</v>
      </c>
      <c r="AW15" s="165">
        <v>36</v>
      </c>
      <c r="AX15" s="166">
        <v>19</v>
      </c>
      <c r="AY15" s="165">
        <v>104</v>
      </c>
      <c r="AZ15" s="166">
        <v>88</v>
      </c>
      <c r="BA15" s="165">
        <v>44</v>
      </c>
      <c r="BB15" s="166">
        <v>137</v>
      </c>
      <c r="BC15" s="167">
        <f t="shared" ref="BC15:BC26" si="3">AO15+AQ15+AS15+AU15+AW15+AY15+BA15</f>
        <v>309</v>
      </c>
      <c r="BD15" s="168">
        <f t="shared" ref="BD15:BD26" si="4">AP15+AR15+AT15+AV15+AX15+AZ15+BB15</f>
        <v>302</v>
      </c>
      <c r="BE15" s="169">
        <f>SUM(BC15:BD15)</f>
        <v>611</v>
      </c>
      <c r="BF15" s="206"/>
    </row>
    <row r="16" spans="2:58" x14ac:dyDescent="0.2">
      <c r="B16" s="142"/>
      <c r="C16" s="185">
        <v>3</v>
      </c>
      <c r="D16" s="157" t="s">
        <v>99</v>
      </c>
      <c r="E16" s="157">
        <v>562</v>
      </c>
      <c r="F16" s="158">
        <v>1068</v>
      </c>
      <c r="G16" s="158">
        <f>Tabla12834[[#This Row],[H]]+Tabla12834[[#This Row],[M]]</f>
        <v>1630</v>
      </c>
      <c r="H16" s="159">
        <f t="shared" si="0"/>
        <v>5.4380463067992262E-2</v>
      </c>
      <c r="I16" s="145"/>
      <c r="J16" s="170">
        <v>2</v>
      </c>
      <c r="K16" s="157" t="s">
        <v>334</v>
      </c>
      <c r="L16" s="171">
        <v>14</v>
      </c>
      <c r="M16" s="172">
        <v>16</v>
      </c>
      <c r="N16" s="171">
        <v>309</v>
      </c>
      <c r="O16" s="172">
        <v>343</v>
      </c>
      <c r="P16" s="171">
        <v>245</v>
      </c>
      <c r="Q16" s="172">
        <v>223</v>
      </c>
      <c r="R16" s="171">
        <v>129</v>
      </c>
      <c r="S16" s="172">
        <v>123</v>
      </c>
      <c r="T16" s="171">
        <v>74</v>
      </c>
      <c r="U16" s="172">
        <v>78</v>
      </c>
      <c r="V16" s="171">
        <v>104</v>
      </c>
      <c r="W16" s="172">
        <v>152</v>
      </c>
      <c r="X16" s="171">
        <v>73</v>
      </c>
      <c r="Y16" s="172">
        <v>82</v>
      </c>
      <c r="Z16" s="173">
        <f t="shared" si="2"/>
        <v>948</v>
      </c>
      <c r="AA16" s="174">
        <f t="shared" si="2"/>
        <v>1017</v>
      </c>
      <c r="AB16" s="175">
        <f t="shared" ref="AB16:AB25" si="5">SUM(Z16:AA16)</f>
        <v>1965</v>
      </c>
      <c r="AC16" s="206"/>
      <c r="AE16" s="142"/>
      <c r="AF16" s="185">
        <v>3</v>
      </c>
      <c r="AG16" s="157" t="s">
        <v>320</v>
      </c>
      <c r="AH16" s="157">
        <v>196</v>
      </c>
      <c r="AI16" s="158">
        <v>193</v>
      </c>
      <c r="AJ16" s="158">
        <f>Tabla1283437[[#This Row],[H]]+Tabla1283437[[#This Row],[M]]</f>
        <v>389</v>
      </c>
      <c r="AK16" s="159">
        <f t="shared" si="1"/>
        <v>1.2977914192299994E-2</v>
      </c>
      <c r="AL16" s="145"/>
      <c r="AM16" s="170">
        <v>2</v>
      </c>
      <c r="AN16" s="157" t="s">
        <v>87</v>
      </c>
      <c r="AO16" s="171">
        <v>3</v>
      </c>
      <c r="AP16" s="172">
        <v>5</v>
      </c>
      <c r="AQ16" s="171">
        <v>44</v>
      </c>
      <c r="AR16" s="172">
        <v>42</v>
      </c>
      <c r="AS16" s="171">
        <v>22</v>
      </c>
      <c r="AT16" s="172">
        <v>23</v>
      </c>
      <c r="AU16" s="171">
        <v>10</v>
      </c>
      <c r="AV16" s="172">
        <v>18</v>
      </c>
      <c r="AW16" s="171">
        <v>31</v>
      </c>
      <c r="AX16" s="172">
        <v>46</v>
      </c>
      <c r="AY16" s="171">
        <v>30</v>
      </c>
      <c r="AZ16" s="172">
        <v>93</v>
      </c>
      <c r="BA16" s="171">
        <v>16</v>
      </c>
      <c r="BB16" s="172">
        <v>32</v>
      </c>
      <c r="BC16" s="173">
        <f t="shared" si="3"/>
        <v>156</v>
      </c>
      <c r="BD16" s="174">
        <f t="shared" si="4"/>
        <v>259</v>
      </c>
      <c r="BE16" s="175">
        <f t="shared" ref="BE16:BE25" si="6">SUM(BC16:BD16)</f>
        <v>415</v>
      </c>
      <c r="BF16" s="206"/>
    </row>
    <row r="17" spans="2:58" x14ac:dyDescent="0.2">
      <c r="B17" s="142"/>
      <c r="C17" s="185">
        <v>4</v>
      </c>
      <c r="D17" s="157" t="s">
        <v>322</v>
      </c>
      <c r="E17" s="157">
        <v>689</v>
      </c>
      <c r="F17" s="158">
        <v>665</v>
      </c>
      <c r="G17" s="158">
        <f>Tabla12834[[#This Row],[H]]+Tabla12834[[#This Row],[M]]</f>
        <v>1354</v>
      </c>
      <c r="H17" s="159">
        <f t="shared" si="0"/>
        <v>4.5172482818442647E-2</v>
      </c>
      <c r="I17" s="145"/>
      <c r="J17" s="176">
        <v>3</v>
      </c>
      <c r="K17" s="177" t="s">
        <v>99</v>
      </c>
      <c r="L17" s="171">
        <v>0</v>
      </c>
      <c r="M17" s="172">
        <v>0</v>
      </c>
      <c r="N17" s="171">
        <v>14</v>
      </c>
      <c r="O17" s="172">
        <v>18</v>
      </c>
      <c r="P17" s="171">
        <v>67</v>
      </c>
      <c r="Q17" s="172">
        <v>67</v>
      </c>
      <c r="R17" s="171">
        <v>53</v>
      </c>
      <c r="S17" s="172">
        <v>96</v>
      </c>
      <c r="T17" s="171">
        <v>101</v>
      </c>
      <c r="U17" s="172">
        <v>200</v>
      </c>
      <c r="V17" s="171">
        <v>207</v>
      </c>
      <c r="W17" s="172">
        <v>495</v>
      </c>
      <c r="X17" s="171">
        <v>120</v>
      </c>
      <c r="Y17" s="172">
        <v>192</v>
      </c>
      <c r="Z17" s="173">
        <f t="shared" si="2"/>
        <v>562</v>
      </c>
      <c r="AA17" s="174">
        <f t="shared" si="2"/>
        <v>1068</v>
      </c>
      <c r="AB17" s="175">
        <f t="shared" si="5"/>
        <v>1630</v>
      </c>
      <c r="AC17" s="206"/>
      <c r="AE17" s="142"/>
      <c r="AF17" s="185">
        <v>4</v>
      </c>
      <c r="AG17" s="157" t="s">
        <v>82</v>
      </c>
      <c r="AH17" s="157">
        <v>108</v>
      </c>
      <c r="AI17" s="158">
        <v>279</v>
      </c>
      <c r="AJ17" s="158">
        <f>Tabla1283437[[#This Row],[H]]+Tabla1283437[[#This Row],[M]]</f>
        <v>387</v>
      </c>
      <c r="AK17" s="159">
        <f t="shared" si="1"/>
        <v>1.2911189697738039E-2</v>
      </c>
      <c r="AL17" s="145"/>
      <c r="AM17" s="176">
        <v>3</v>
      </c>
      <c r="AN17" s="177" t="s">
        <v>320</v>
      </c>
      <c r="AO17" s="171">
        <v>0</v>
      </c>
      <c r="AP17" s="172">
        <v>0</v>
      </c>
      <c r="AQ17" s="171">
        <v>9</v>
      </c>
      <c r="AR17" s="172">
        <v>10</v>
      </c>
      <c r="AS17" s="171">
        <v>12</v>
      </c>
      <c r="AT17" s="172">
        <v>11</v>
      </c>
      <c r="AU17" s="171">
        <v>20</v>
      </c>
      <c r="AV17" s="172">
        <v>9</v>
      </c>
      <c r="AW17" s="171">
        <v>38</v>
      </c>
      <c r="AX17" s="172">
        <v>23</v>
      </c>
      <c r="AY17" s="171">
        <v>77</v>
      </c>
      <c r="AZ17" s="172">
        <v>83</v>
      </c>
      <c r="BA17" s="171">
        <v>40</v>
      </c>
      <c r="BB17" s="172">
        <v>57</v>
      </c>
      <c r="BC17" s="173">
        <f t="shared" si="3"/>
        <v>196</v>
      </c>
      <c r="BD17" s="174">
        <f t="shared" si="4"/>
        <v>193</v>
      </c>
      <c r="BE17" s="175">
        <f t="shared" si="6"/>
        <v>389</v>
      </c>
      <c r="BF17" s="206"/>
    </row>
    <row r="18" spans="2:58" x14ac:dyDescent="0.2">
      <c r="B18" s="142"/>
      <c r="C18" s="185">
        <v>5</v>
      </c>
      <c r="D18" s="157" t="s">
        <v>321</v>
      </c>
      <c r="E18" s="157">
        <v>535</v>
      </c>
      <c r="F18" s="158">
        <v>631</v>
      </c>
      <c r="G18" s="158">
        <f>Tabla12834[[#This Row],[H]]+Tabla12834[[#This Row],[M]]</f>
        <v>1166</v>
      </c>
      <c r="H18" s="159">
        <f t="shared" si="0"/>
        <v>3.8900380329619004E-2</v>
      </c>
      <c r="I18" s="145"/>
      <c r="J18" s="170">
        <v>4</v>
      </c>
      <c r="K18" s="157" t="s">
        <v>322</v>
      </c>
      <c r="L18" s="171">
        <v>25</v>
      </c>
      <c r="M18" s="172">
        <v>14</v>
      </c>
      <c r="N18" s="171">
        <v>260</v>
      </c>
      <c r="O18" s="172">
        <v>194</v>
      </c>
      <c r="P18" s="171">
        <v>84</v>
      </c>
      <c r="Q18" s="172">
        <v>42</v>
      </c>
      <c r="R18" s="171">
        <v>34</v>
      </c>
      <c r="S18" s="172">
        <v>25</v>
      </c>
      <c r="T18" s="171">
        <v>33</v>
      </c>
      <c r="U18" s="172">
        <v>40</v>
      </c>
      <c r="V18" s="171">
        <v>103</v>
      </c>
      <c r="W18" s="172">
        <v>165</v>
      </c>
      <c r="X18" s="171">
        <v>150</v>
      </c>
      <c r="Y18" s="172">
        <v>185</v>
      </c>
      <c r="Z18" s="173">
        <f t="shared" si="2"/>
        <v>689</v>
      </c>
      <c r="AA18" s="174">
        <f t="shared" si="2"/>
        <v>665</v>
      </c>
      <c r="AB18" s="175">
        <f t="shared" si="5"/>
        <v>1354</v>
      </c>
      <c r="AC18" s="206"/>
      <c r="AE18" s="142"/>
      <c r="AF18" s="185">
        <v>5</v>
      </c>
      <c r="AG18" s="157" t="s">
        <v>321</v>
      </c>
      <c r="AH18" s="157">
        <v>197</v>
      </c>
      <c r="AI18" s="158">
        <v>185</v>
      </c>
      <c r="AJ18" s="158">
        <f>Tabla1283437[[#This Row],[H]]+Tabla1283437[[#This Row],[M]]</f>
        <v>382</v>
      </c>
      <c r="AK18" s="159">
        <f t="shared" si="1"/>
        <v>1.2744378461333155E-2</v>
      </c>
      <c r="AL18" s="145"/>
      <c r="AM18" s="170">
        <v>4</v>
      </c>
      <c r="AN18" s="157" t="s">
        <v>82</v>
      </c>
      <c r="AO18" s="171">
        <v>0</v>
      </c>
      <c r="AP18" s="172">
        <v>1</v>
      </c>
      <c r="AQ18" s="171">
        <v>2</v>
      </c>
      <c r="AR18" s="172">
        <v>11</v>
      </c>
      <c r="AS18" s="171">
        <v>3</v>
      </c>
      <c r="AT18" s="172">
        <v>7</v>
      </c>
      <c r="AU18" s="171">
        <v>2</v>
      </c>
      <c r="AV18" s="172">
        <v>6</v>
      </c>
      <c r="AW18" s="171">
        <v>5</v>
      </c>
      <c r="AX18" s="172">
        <v>56</v>
      </c>
      <c r="AY18" s="171">
        <v>37</v>
      </c>
      <c r="AZ18" s="172">
        <v>126</v>
      </c>
      <c r="BA18" s="171">
        <v>59</v>
      </c>
      <c r="BB18" s="172">
        <v>72</v>
      </c>
      <c r="BC18" s="173">
        <f t="shared" si="3"/>
        <v>108</v>
      </c>
      <c r="BD18" s="174">
        <f t="shared" si="4"/>
        <v>279</v>
      </c>
      <c r="BE18" s="175">
        <f t="shared" si="6"/>
        <v>387</v>
      </c>
      <c r="BF18" s="206"/>
    </row>
    <row r="19" spans="2:58" x14ac:dyDescent="0.2">
      <c r="B19" s="142"/>
      <c r="C19" s="185">
        <v>6</v>
      </c>
      <c r="D19" s="157" t="s">
        <v>335</v>
      </c>
      <c r="E19" s="157">
        <v>487</v>
      </c>
      <c r="F19" s="158">
        <v>650</v>
      </c>
      <c r="G19" s="158">
        <f>Tabla12834[[#This Row],[H]]+Tabla12834[[#This Row],[M]]</f>
        <v>1137</v>
      </c>
      <c r="H19" s="159">
        <f t="shared" si="0"/>
        <v>3.7932875158470672E-2</v>
      </c>
      <c r="I19" s="145"/>
      <c r="J19" s="176">
        <v>5</v>
      </c>
      <c r="K19" s="177" t="s">
        <v>321</v>
      </c>
      <c r="L19" s="171">
        <v>0</v>
      </c>
      <c r="M19" s="172">
        <v>0</v>
      </c>
      <c r="N19" s="171">
        <v>0</v>
      </c>
      <c r="O19" s="172">
        <v>0</v>
      </c>
      <c r="P19" s="171">
        <v>2</v>
      </c>
      <c r="Q19" s="172">
        <v>1</v>
      </c>
      <c r="R19" s="171">
        <v>6</v>
      </c>
      <c r="S19" s="172">
        <v>14</v>
      </c>
      <c r="T19" s="171">
        <v>98</v>
      </c>
      <c r="U19" s="172">
        <v>133</v>
      </c>
      <c r="V19" s="171">
        <v>372</v>
      </c>
      <c r="W19" s="172">
        <v>415</v>
      </c>
      <c r="X19" s="171">
        <v>57</v>
      </c>
      <c r="Y19" s="172">
        <v>68</v>
      </c>
      <c r="Z19" s="173">
        <f t="shared" si="2"/>
        <v>535</v>
      </c>
      <c r="AA19" s="174">
        <f t="shared" si="2"/>
        <v>631</v>
      </c>
      <c r="AB19" s="175">
        <f t="shared" si="5"/>
        <v>1166</v>
      </c>
      <c r="AC19" s="206"/>
      <c r="AE19" s="142"/>
      <c r="AF19" s="185">
        <v>6</v>
      </c>
      <c r="AG19" s="157" t="s">
        <v>322</v>
      </c>
      <c r="AH19" s="157">
        <v>183</v>
      </c>
      <c r="AI19" s="158">
        <v>174</v>
      </c>
      <c r="AJ19" s="158">
        <f>Tabla1283437[[#This Row],[H]]+Tabla1283437[[#This Row],[M]]</f>
        <v>357</v>
      </c>
      <c r="AK19" s="159">
        <f t="shared" si="1"/>
        <v>1.1910322279308735E-2</v>
      </c>
      <c r="AL19" s="145"/>
      <c r="AM19" s="176">
        <v>5</v>
      </c>
      <c r="AN19" s="177" t="s">
        <v>321</v>
      </c>
      <c r="AO19" s="171">
        <v>0</v>
      </c>
      <c r="AP19" s="172">
        <v>0</v>
      </c>
      <c r="AQ19" s="171">
        <v>0</v>
      </c>
      <c r="AR19" s="172">
        <v>0</v>
      </c>
      <c r="AS19" s="171">
        <v>1</v>
      </c>
      <c r="AT19" s="172">
        <v>1</v>
      </c>
      <c r="AU19" s="171">
        <v>3</v>
      </c>
      <c r="AV19" s="172">
        <v>5</v>
      </c>
      <c r="AW19" s="171">
        <v>37</v>
      </c>
      <c r="AX19" s="172">
        <v>34</v>
      </c>
      <c r="AY19" s="171">
        <v>138</v>
      </c>
      <c r="AZ19" s="172">
        <v>129</v>
      </c>
      <c r="BA19" s="171">
        <v>18</v>
      </c>
      <c r="BB19" s="172">
        <v>16</v>
      </c>
      <c r="BC19" s="173">
        <f t="shared" si="3"/>
        <v>197</v>
      </c>
      <c r="BD19" s="174">
        <f t="shared" si="4"/>
        <v>185</v>
      </c>
      <c r="BE19" s="175">
        <f t="shared" si="6"/>
        <v>382</v>
      </c>
      <c r="BF19" s="206"/>
    </row>
    <row r="20" spans="2:58" x14ac:dyDescent="0.2">
      <c r="B20" s="142"/>
      <c r="C20" s="185">
        <v>7</v>
      </c>
      <c r="D20" s="157" t="s">
        <v>82</v>
      </c>
      <c r="E20" s="157">
        <v>324</v>
      </c>
      <c r="F20" s="158">
        <v>777</v>
      </c>
      <c r="G20" s="158">
        <f>Tabla12834[[#This Row],[H]]+Tabla12834[[#This Row],[M]]</f>
        <v>1101</v>
      </c>
      <c r="H20" s="159">
        <f t="shared" si="0"/>
        <v>3.6731834256355511E-2</v>
      </c>
      <c r="I20" s="145"/>
      <c r="J20" s="170">
        <v>6</v>
      </c>
      <c r="K20" s="157" t="s">
        <v>335</v>
      </c>
      <c r="L20" s="171">
        <v>0</v>
      </c>
      <c r="M20" s="172">
        <v>0</v>
      </c>
      <c r="N20" s="171">
        <v>12</v>
      </c>
      <c r="O20" s="172">
        <v>13</v>
      </c>
      <c r="P20" s="171">
        <v>23</v>
      </c>
      <c r="Q20" s="172">
        <v>17</v>
      </c>
      <c r="R20" s="171">
        <v>58</v>
      </c>
      <c r="S20" s="172">
        <v>32</v>
      </c>
      <c r="T20" s="171">
        <v>104</v>
      </c>
      <c r="U20" s="172">
        <v>106</v>
      </c>
      <c r="V20" s="171">
        <v>214</v>
      </c>
      <c r="W20" s="172">
        <v>295</v>
      </c>
      <c r="X20" s="171">
        <v>76</v>
      </c>
      <c r="Y20" s="172">
        <v>187</v>
      </c>
      <c r="Z20" s="173">
        <f t="shared" si="2"/>
        <v>487</v>
      </c>
      <c r="AA20" s="174">
        <f t="shared" si="2"/>
        <v>650</v>
      </c>
      <c r="AB20" s="175">
        <f t="shared" si="5"/>
        <v>1137</v>
      </c>
      <c r="AC20" s="206"/>
      <c r="AE20" s="142"/>
      <c r="AF20" s="185">
        <v>7</v>
      </c>
      <c r="AG20" s="157" t="s">
        <v>80</v>
      </c>
      <c r="AH20" s="157">
        <v>133</v>
      </c>
      <c r="AI20" s="158">
        <v>156</v>
      </c>
      <c r="AJ20" s="158">
        <f>Tabla1283437[[#This Row],[H]]+Tabla1283437[[#This Row],[M]]</f>
        <v>289</v>
      </c>
      <c r="AK20" s="159">
        <f t="shared" si="1"/>
        <v>9.6416894642023087E-3</v>
      </c>
      <c r="AL20" s="145"/>
      <c r="AM20" s="170">
        <v>6</v>
      </c>
      <c r="AN20" s="157" t="s">
        <v>322</v>
      </c>
      <c r="AO20" s="171">
        <v>7</v>
      </c>
      <c r="AP20" s="172">
        <v>2</v>
      </c>
      <c r="AQ20" s="171">
        <v>43</v>
      </c>
      <c r="AR20" s="172">
        <v>29</v>
      </c>
      <c r="AS20" s="171">
        <v>16</v>
      </c>
      <c r="AT20" s="172">
        <v>11</v>
      </c>
      <c r="AU20" s="171">
        <v>12</v>
      </c>
      <c r="AV20" s="172">
        <v>9</v>
      </c>
      <c r="AW20" s="171">
        <v>15</v>
      </c>
      <c r="AX20" s="172">
        <v>15</v>
      </c>
      <c r="AY20" s="171">
        <v>35</v>
      </c>
      <c r="AZ20" s="172">
        <v>53</v>
      </c>
      <c r="BA20" s="171">
        <v>55</v>
      </c>
      <c r="BB20" s="172">
        <v>55</v>
      </c>
      <c r="BC20" s="173">
        <f t="shared" si="3"/>
        <v>183</v>
      </c>
      <c r="BD20" s="174">
        <f t="shared" si="4"/>
        <v>174</v>
      </c>
      <c r="BE20" s="175">
        <f t="shared" si="6"/>
        <v>357</v>
      </c>
      <c r="BF20" s="206"/>
    </row>
    <row r="21" spans="2:58" x14ac:dyDescent="0.2">
      <c r="B21" s="142"/>
      <c r="C21" s="185">
        <v>8</v>
      </c>
      <c r="D21" s="157" t="s">
        <v>336</v>
      </c>
      <c r="E21" s="157">
        <v>552</v>
      </c>
      <c r="F21" s="158">
        <v>490</v>
      </c>
      <c r="G21" s="158">
        <f>Tabla12834[[#This Row],[H]]+Tabla12834[[#This Row],[M]]</f>
        <v>1042</v>
      </c>
      <c r="H21" s="159">
        <f t="shared" si="0"/>
        <v>3.4763461666777871E-2</v>
      </c>
      <c r="I21" s="145"/>
      <c r="J21" s="176">
        <v>7</v>
      </c>
      <c r="K21" s="177" t="s">
        <v>82</v>
      </c>
      <c r="L21" s="171">
        <v>3</v>
      </c>
      <c r="M21" s="172">
        <v>2</v>
      </c>
      <c r="N21" s="171">
        <v>18</v>
      </c>
      <c r="O21" s="172">
        <v>61</v>
      </c>
      <c r="P21" s="171">
        <v>15</v>
      </c>
      <c r="Q21" s="172">
        <v>42</v>
      </c>
      <c r="R21" s="171">
        <v>11</v>
      </c>
      <c r="S21" s="172">
        <v>29</v>
      </c>
      <c r="T21" s="171">
        <v>20</v>
      </c>
      <c r="U21" s="172">
        <v>136</v>
      </c>
      <c r="V21" s="171">
        <v>108</v>
      </c>
      <c r="W21" s="172">
        <v>331</v>
      </c>
      <c r="X21" s="171">
        <v>149</v>
      </c>
      <c r="Y21" s="172">
        <v>176</v>
      </c>
      <c r="Z21" s="173">
        <f t="shared" si="2"/>
        <v>324</v>
      </c>
      <c r="AA21" s="174">
        <f t="shared" si="2"/>
        <v>777</v>
      </c>
      <c r="AB21" s="175">
        <f t="shared" si="5"/>
        <v>1101</v>
      </c>
      <c r="AC21" s="206"/>
      <c r="AE21" s="142"/>
      <c r="AF21" s="185">
        <v>8</v>
      </c>
      <c r="AG21" s="157" t="s">
        <v>231</v>
      </c>
      <c r="AH21" s="157">
        <v>132</v>
      </c>
      <c r="AI21" s="158">
        <v>142</v>
      </c>
      <c r="AJ21" s="158">
        <f>Tabla1283437[[#This Row],[H]]+Tabla1283437[[#This Row],[M]]</f>
        <v>274</v>
      </c>
      <c r="AK21" s="159">
        <f t="shared" si="1"/>
        <v>9.1412557549876566E-3</v>
      </c>
      <c r="AL21" s="145"/>
      <c r="AM21" s="176">
        <v>7</v>
      </c>
      <c r="AN21" s="177" t="s">
        <v>80</v>
      </c>
      <c r="AO21" s="171">
        <v>0</v>
      </c>
      <c r="AP21" s="172">
        <v>0</v>
      </c>
      <c r="AQ21" s="171">
        <v>10</v>
      </c>
      <c r="AR21" s="172">
        <v>24</v>
      </c>
      <c r="AS21" s="171">
        <v>42</v>
      </c>
      <c r="AT21" s="172">
        <v>40</v>
      </c>
      <c r="AU21" s="171">
        <v>40</v>
      </c>
      <c r="AV21" s="172">
        <v>50</v>
      </c>
      <c r="AW21" s="171">
        <v>24</v>
      </c>
      <c r="AX21" s="172">
        <v>23</v>
      </c>
      <c r="AY21" s="171">
        <v>17</v>
      </c>
      <c r="AZ21" s="172">
        <v>16</v>
      </c>
      <c r="BA21" s="171">
        <v>0</v>
      </c>
      <c r="BB21" s="172">
        <v>3</v>
      </c>
      <c r="BC21" s="173">
        <f t="shared" si="3"/>
        <v>133</v>
      </c>
      <c r="BD21" s="174">
        <f t="shared" si="4"/>
        <v>156</v>
      </c>
      <c r="BE21" s="175">
        <f t="shared" si="6"/>
        <v>289</v>
      </c>
      <c r="BF21" s="206"/>
    </row>
    <row r="22" spans="2:58" x14ac:dyDescent="0.2">
      <c r="B22" s="142"/>
      <c r="C22" s="185">
        <v>9</v>
      </c>
      <c r="D22" s="157" t="s">
        <v>80</v>
      </c>
      <c r="E22" s="157">
        <v>502</v>
      </c>
      <c r="F22" s="158">
        <v>499</v>
      </c>
      <c r="G22" s="158">
        <f>Tabla12834[[#This Row],[H]]+Tabla12834[[#This Row],[M]]</f>
        <v>1001</v>
      </c>
      <c r="H22" s="159">
        <f t="shared" si="0"/>
        <v>3.3395609528257826E-2</v>
      </c>
      <c r="I22" s="145"/>
      <c r="J22" s="170">
        <v>8</v>
      </c>
      <c r="K22" s="157" t="s">
        <v>336</v>
      </c>
      <c r="L22" s="171">
        <v>0</v>
      </c>
      <c r="M22" s="172">
        <v>0</v>
      </c>
      <c r="N22" s="171">
        <v>43</v>
      </c>
      <c r="O22" s="172">
        <v>28</v>
      </c>
      <c r="P22" s="171">
        <v>84</v>
      </c>
      <c r="Q22" s="172">
        <v>53</v>
      </c>
      <c r="R22" s="171">
        <v>97</v>
      </c>
      <c r="S22" s="172">
        <v>37</v>
      </c>
      <c r="T22" s="171">
        <v>80</v>
      </c>
      <c r="U22" s="172">
        <v>40</v>
      </c>
      <c r="V22" s="171">
        <v>177</v>
      </c>
      <c r="W22" s="172">
        <v>168</v>
      </c>
      <c r="X22" s="171">
        <v>71</v>
      </c>
      <c r="Y22" s="172">
        <v>164</v>
      </c>
      <c r="Z22" s="173">
        <f t="shared" si="2"/>
        <v>552</v>
      </c>
      <c r="AA22" s="174">
        <f t="shared" si="2"/>
        <v>490</v>
      </c>
      <c r="AB22" s="175">
        <f t="shared" si="5"/>
        <v>1042</v>
      </c>
      <c r="AC22" s="206"/>
      <c r="AE22" s="142"/>
      <c r="AF22" s="185">
        <v>9</v>
      </c>
      <c r="AG22" s="157" t="s">
        <v>253</v>
      </c>
      <c r="AH22" s="157">
        <v>98</v>
      </c>
      <c r="AI22" s="158">
        <v>102</v>
      </c>
      <c r="AJ22" s="158">
        <f>Tabla1283437[[#This Row],[H]]+Tabla1283437[[#This Row],[M]]</f>
        <v>200</v>
      </c>
      <c r="AK22" s="159">
        <f t="shared" si="1"/>
        <v>6.6724494561953692E-3</v>
      </c>
      <c r="AL22" s="145"/>
      <c r="AM22" s="170">
        <v>8</v>
      </c>
      <c r="AN22" s="157" t="s">
        <v>231</v>
      </c>
      <c r="AO22" s="171">
        <v>0</v>
      </c>
      <c r="AP22" s="172">
        <v>0</v>
      </c>
      <c r="AQ22" s="171">
        <v>1</v>
      </c>
      <c r="AR22" s="172">
        <v>2</v>
      </c>
      <c r="AS22" s="171">
        <v>3</v>
      </c>
      <c r="AT22" s="172">
        <v>6</v>
      </c>
      <c r="AU22" s="171">
        <v>17</v>
      </c>
      <c r="AV22" s="172">
        <v>6</v>
      </c>
      <c r="AW22" s="171">
        <v>18</v>
      </c>
      <c r="AX22" s="172">
        <v>14</v>
      </c>
      <c r="AY22" s="171">
        <v>63</v>
      </c>
      <c r="AZ22" s="172">
        <v>54</v>
      </c>
      <c r="BA22" s="171">
        <v>30</v>
      </c>
      <c r="BB22" s="172">
        <v>60</v>
      </c>
      <c r="BC22" s="173">
        <f t="shared" si="3"/>
        <v>132</v>
      </c>
      <c r="BD22" s="174">
        <f t="shared" si="4"/>
        <v>142</v>
      </c>
      <c r="BE22" s="175">
        <f t="shared" si="6"/>
        <v>274</v>
      </c>
      <c r="BF22" s="206"/>
    </row>
    <row r="23" spans="2:58" x14ac:dyDescent="0.2">
      <c r="B23" s="142"/>
      <c r="C23" s="185">
        <v>10</v>
      </c>
      <c r="D23" s="157" t="s">
        <v>337</v>
      </c>
      <c r="E23" s="157">
        <v>214</v>
      </c>
      <c r="F23" s="158">
        <v>657</v>
      </c>
      <c r="G23" s="158">
        <f>Tabla12834[[#This Row],[H]]+Tabla12834[[#This Row],[M]]</f>
        <v>871</v>
      </c>
      <c r="H23" s="159">
        <f t="shared" si="0"/>
        <v>2.9058517381730833E-2</v>
      </c>
      <c r="I23" s="145"/>
      <c r="J23" s="176">
        <v>9</v>
      </c>
      <c r="K23" s="177" t="s">
        <v>80</v>
      </c>
      <c r="L23" s="171">
        <v>2</v>
      </c>
      <c r="M23" s="172">
        <v>2</v>
      </c>
      <c r="N23" s="171">
        <v>79</v>
      </c>
      <c r="O23" s="172">
        <v>70</v>
      </c>
      <c r="P23" s="171">
        <v>163</v>
      </c>
      <c r="Q23" s="172">
        <v>174</v>
      </c>
      <c r="R23" s="171">
        <v>148</v>
      </c>
      <c r="S23" s="172">
        <v>141</v>
      </c>
      <c r="T23" s="171">
        <v>63</v>
      </c>
      <c r="U23" s="172">
        <v>66</v>
      </c>
      <c r="V23" s="171">
        <v>40</v>
      </c>
      <c r="W23" s="172">
        <v>34</v>
      </c>
      <c r="X23" s="171">
        <v>7</v>
      </c>
      <c r="Y23" s="172">
        <v>12</v>
      </c>
      <c r="Z23" s="173">
        <f t="shared" si="2"/>
        <v>502</v>
      </c>
      <c r="AA23" s="174">
        <f t="shared" si="2"/>
        <v>499</v>
      </c>
      <c r="AB23" s="175">
        <f t="shared" si="5"/>
        <v>1001</v>
      </c>
      <c r="AC23" s="206"/>
      <c r="AE23" s="142"/>
      <c r="AF23" s="185">
        <v>10</v>
      </c>
      <c r="AG23" s="157" t="s">
        <v>81</v>
      </c>
      <c r="AH23" s="157">
        <v>43</v>
      </c>
      <c r="AI23" s="158">
        <v>121</v>
      </c>
      <c r="AJ23" s="158">
        <f>Tabla1283437[[#This Row],[H]]+Tabla1283437[[#This Row],[M]]</f>
        <v>164</v>
      </c>
      <c r="AK23" s="159">
        <f t="shared" si="1"/>
        <v>5.4714085540802032E-3</v>
      </c>
      <c r="AL23" s="145"/>
      <c r="AM23" s="176">
        <v>9</v>
      </c>
      <c r="AN23" s="177" t="s">
        <v>253</v>
      </c>
      <c r="AO23" s="171">
        <v>0</v>
      </c>
      <c r="AP23" s="172">
        <v>0</v>
      </c>
      <c r="AQ23" s="171">
        <v>1</v>
      </c>
      <c r="AR23" s="172">
        <v>1</v>
      </c>
      <c r="AS23" s="171">
        <v>3</v>
      </c>
      <c r="AT23" s="172">
        <v>1</v>
      </c>
      <c r="AU23" s="171">
        <v>3</v>
      </c>
      <c r="AV23" s="172">
        <v>1</v>
      </c>
      <c r="AW23" s="171">
        <v>15</v>
      </c>
      <c r="AX23" s="172">
        <v>16</v>
      </c>
      <c r="AY23" s="171">
        <v>45</v>
      </c>
      <c r="AZ23" s="172">
        <v>48</v>
      </c>
      <c r="BA23" s="171">
        <v>31</v>
      </c>
      <c r="BB23" s="172">
        <v>35</v>
      </c>
      <c r="BC23" s="173">
        <f t="shared" si="3"/>
        <v>98</v>
      </c>
      <c r="BD23" s="174">
        <f t="shared" si="4"/>
        <v>102</v>
      </c>
      <c r="BE23" s="175">
        <f t="shared" si="6"/>
        <v>200</v>
      </c>
      <c r="BF23" s="206"/>
    </row>
    <row r="24" spans="2:58" ht="13.5" thickBot="1" x14ac:dyDescent="0.25">
      <c r="B24" s="142"/>
      <c r="C24" s="186"/>
      <c r="D24" s="160" t="s">
        <v>89</v>
      </c>
      <c r="E24" s="160">
        <v>7885</v>
      </c>
      <c r="F24" s="161">
        <v>8843</v>
      </c>
      <c r="G24" s="161">
        <f>Tabla12834[[#This Row],[H]]+Tabla12834[[#This Row],[M]]</f>
        <v>16728</v>
      </c>
      <c r="H24" s="162">
        <f t="shared" si="0"/>
        <v>0.55808367251618074</v>
      </c>
      <c r="I24" s="147"/>
      <c r="J24" s="170">
        <v>10</v>
      </c>
      <c r="K24" s="157" t="s">
        <v>337</v>
      </c>
      <c r="L24" s="171">
        <v>0</v>
      </c>
      <c r="M24" s="172">
        <v>0</v>
      </c>
      <c r="N24" s="171">
        <v>0</v>
      </c>
      <c r="O24" s="172">
        <v>1</v>
      </c>
      <c r="P24" s="171">
        <v>5</v>
      </c>
      <c r="Q24" s="172">
        <v>7</v>
      </c>
      <c r="R24" s="171">
        <v>15</v>
      </c>
      <c r="S24" s="172">
        <v>27</v>
      </c>
      <c r="T24" s="171">
        <v>53</v>
      </c>
      <c r="U24" s="172">
        <v>135</v>
      </c>
      <c r="V24" s="171">
        <v>102</v>
      </c>
      <c r="W24" s="172">
        <v>408</v>
      </c>
      <c r="X24" s="171">
        <v>39</v>
      </c>
      <c r="Y24" s="172">
        <v>79</v>
      </c>
      <c r="Z24" s="173">
        <f t="shared" si="2"/>
        <v>214</v>
      </c>
      <c r="AA24" s="174">
        <f t="shared" si="2"/>
        <v>657</v>
      </c>
      <c r="AB24" s="175">
        <f t="shared" si="5"/>
        <v>871</v>
      </c>
      <c r="AC24" s="206"/>
      <c r="AE24" s="142"/>
      <c r="AF24" s="186"/>
      <c r="AG24" s="160" t="s">
        <v>89</v>
      </c>
      <c r="AH24" s="160">
        <v>1795</v>
      </c>
      <c r="AI24" s="161">
        <v>2170</v>
      </c>
      <c r="AJ24" s="161">
        <f>Tabla1283437[[#This Row],[H]]+Tabla1283437[[#This Row],[M]]</f>
        <v>3965</v>
      </c>
      <c r="AK24" s="162">
        <f t="shared" si="1"/>
        <v>0.13228131046907321</v>
      </c>
      <c r="AL24" s="147"/>
      <c r="AM24" s="170">
        <v>10</v>
      </c>
      <c r="AN24" s="157" t="s">
        <v>81</v>
      </c>
      <c r="AO24" s="171">
        <v>0</v>
      </c>
      <c r="AP24" s="172">
        <v>0</v>
      </c>
      <c r="AQ24" s="171">
        <v>0</v>
      </c>
      <c r="AR24" s="172">
        <v>0</v>
      </c>
      <c r="AS24" s="171">
        <v>0</v>
      </c>
      <c r="AT24" s="172">
        <v>0</v>
      </c>
      <c r="AU24" s="171">
        <v>0</v>
      </c>
      <c r="AV24" s="172">
        <v>2</v>
      </c>
      <c r="AW24" s="171">
        <v>2</v>
      </c>
      <c r="AX24" s="172">
        <v>12</v>
      </c>
      <c r="AY24" s="171">
        <v>28</v>
      </c>
      <c r="AZ24" s="172">
        <v>88</v>
      </c>
      <c r="BA24" s="171">
        <v>13</v>
      </c>
      <c r="BB24" s="172">
        <v>19</v>
      </c>
      <c r="BC24" s="173">
        <f t="shared" si="3"/>
        <v>43</v>
      </c>
      <c r="BD24" s="174">
        <f t="shared" si="4"/>
        <v>121</v>
      </c>
      <c r="BE24" s="175">
        <f t="shared" si="6"/>
        <v>164</v>
      </c>
      <c r="BF24" s="206"/>
    </row>
    <row r="25" spans="2:58" ht="14.25" thickTop="1" thickBot="1" x14ac:dyDescent="0.25">
      <c r="B25" s="142"/>
      <c r="C25" s="55"/>
      <c r="D25" s="56" t="s">
        <v>90</v>
      </c>
      <c r="E25" s="56">
        <f>SUM(E14:E24)</f>
        <v>13584</v>
      </c>
      <c r="F25" s="56">
        <f>SUM(F14:F24)</f>
        <v>16390</v>
      </c>
      <c r="G25" s="56">
        <f>Tabla12834[[#This Row],[H]]+Tabla12834[[#This Row],[M]]</f>
        <v>29974</v>
      </c>
      <c r="H25" s="57">
        <f>SUM(H14:H24)</f>
        <v>1</v>
      </c>
      <c r="I25" s="145"/>
      <c r="J25" s="210"/>
      <c r="K25" s="211" t="s">
        <v>89</v>
      </c>
      <c r="L25" s="212">
        <v>26</v>
      </c>
      <c r="M25" s="213">
        <v>34</v>
      </c>
      <c r="N25" s="212">
        <v>600</v>
      </c>
      <c r="O25" s="213">
        <v>483</v>
      </c>
      <c r="P25" s="212">
        <v>515</v>
      </c>
      <c r="Q25" s="213">
        <v>366</v>
      </c>
      <c r="R25" s="212">
        <v>477</v>
      </c>
      <c r="S25" s="213">
        <v>378</v>
      </c>
      <c r="T25" s="212">
        <v>837</v>
      </c>
      <c r="U25" s="213">
        <v>969</v>
      </c>
      <c r="V25" s="212">
        <v>2763</v>
      </c>
      <c r="W25" s="213">
        <v>3656</v>
      </c>
      <c r="X25" s="212">
        <v>2667</v>
      </c>
      <c r="Y25" s="214">
        <v>2957</v>
      </c>
      <c r="Z25" s="215">
        <f t="shared" si="2"/>
        <v>7885</v>
      </c>
      <c r="AA25" s="216">
        <f t="shared" si="2"/>
        <v>8843</v>
      </c>
      <c r="AB25" s="183">
        <f t="shared" si="5"/>
        <v>16728</v>
      </c>
      <c r="AC25" s="206"/>
      <c r="AE25" s="142"/>
      <c r="AF25" s="55"/>
      <c r="AG25" s="56" t="s">
        <v>90</v>
      </c>
      <c r="AH25" s="56">
        <f>SUM(AH14:AH24)</f>
        <v>3350</v>
      </c>
      <c r="AI25" s="56">
        <f>SUM(AI14:AI24)</f>
        <v>4083</v>
      </c>
      <c r="AJ25" s="56">
        <f>Tabla1283437[[#This Row],[H]]+Tabla1283437[[#This Row],[M]]</f>
        <v>7433</v>
      </c>
      <c r="AK25" s="57">
        <f>SUM(AK14:AK24)</f>
        <v>0.24798158403950094</v>
      </c>
      <c r="AL25" s="145"/>
      <c r="AM25" s="210"/>
      <c r="AN25" s="211" t="s">
        <v>89</v>
      </c>
      <c r="AO25" s="212">
        <v>7</v>
      </c>
      <c r="AP25" s="213">
        <v>12</v>
      </c>
      <c r="AQ25" s="212">
        <v>81</v>
      </c>
      <c r="AR25" s="213">
        <v>76</v>
      </c>
      <c r="AS25" s="212">
        <v>98</v>
      </c>
      <c r="AT25" s="213">
        <v>54</v>
      </c>
      <c r="AU25" s="212">
        <v>90</v>
      </c>
      <c r="AV25" s="213">
        <v>105</v>
      </c>
      <c r="AW25" s="212">
        <v>184</v>
      </c>
      <c r="AX25" s="213">
        <v>242</v>
      </c>
      <c r="AY25" s="212">
        <v>647</v>
      </c>
      <c r="AZ25" s="213">
        <v>937</v>
      </c>
      <c r="BA25" s="212">
        <v>688</v>
      </c>
      <c r="BB25" s="214">
        <v>744</v>
      </c>
      <c r="BC25" s="215">
        <f t="shared" si="3"/>
        <v>1795</v>
      </c>
      <c r="BD25" s="216">
        <f t="shared" si="4"/>
        <v>2170</v>
      </c>
      <c r="BE25" s="183">
        <f t="shared" si="6"/>
        <v>3965</v>
      </c>
      <c r="BF25" s="206"/>
    </row>
    <row r="26" spans="2:58" ht="14.25" customHeight="1" thickTop="1" thickBot="1" x14ac:dyDescent="0.25">
      <c r="B26" s="142"/>
      <c r="C26" s="229" t="s">
        <v>331</v>
      </c>
      <c r="D26" s="149"/>
      <c r="E26" s="145"/>
      <c r="F26" s="145"/>
      <c r="G26" s="145"/>
      <c r="H26" s="145"/>
      <c r="I26" s="145"/>
      <c r="J26" s="282" t="s">
        <v>90</v>
      </c>
      <c r="K26" s="283"/>
      <c r="L26" s="91">
        <f t="shared" ref="L26:Y26" si="7">SUM(L15:L25)</f>
        <v>80</v>
      </c>
      <c r="M26" s="92">
        <f t="shared" si="7"/>
        <v>84</v>
      </c>
      <c r="N26" s="91">
        <f t="shared" si="7"/>
        <v>1617</v>
      </c>
      <c r="O26" s="92">
        <f t="shared" si="7"/>
        <v>1420</v>
      </c>
      <c r="P26" s="92">
        <f t="shared" si="7"/>
        <v>1303</v>
      </c>
      <c r="Q26" s="92">
        <f t="shared" si="7"/>
        <v>1086</v>
      </c>
      <c r="R26" s="91">
        <f t="shared" si="7"/>
        <v>1076</v>
      </c>
      <c r="S26" s="92">
        <f t="shared" si="7"/>
        <v>958</v>
      </c>
      <c r="T26" s="91">
        <f t="shared" si="7"/>
        <v>1606</v>
      </c>
      <c r="U26" s="92">
        <f t="shared" si="7"/>
        <v>2077</v>
      </c>
      <c r="V26" s="91">
        <f t="shared" si="7"/>
        <v>4418</v>
      </c>
      <c r="W26" s="92">
        <f t="shared" si="7"/>
        <v>6512</v>
      </c>
      <c r="X26" s="91">
        <f t="shared" si="7"/>
        <v>3484</v>
      </c>
      <c r="Y26" s="92">
        <f t="shared" si="7"/>
        <v>4253</v>
      </c>
      <c r="Z26" s="91">
        <f t="shared" si="2"/>
        <v>13584</v>
      </c>
      <c r="AA26" s="92">
        <f t="shared" si="2"/>
        <v>16390</v>
      </c>
      <c r="AB26" s="93">
        <f>SUM(AB15:AB25)</f>
        <v>29974</v>
      </c>
      <c r="AC26" s="206"/>
      <c r="AE26" s="142"/>
      <c r="AF26" s="229" t="s">
        <v>319</v>
      </c>
      <c r="AG26" s="149"/>
      <c r="AH26" s="145"/>
      <c r="AI26" s="145"/>
      <c r="AJ26" s="145"/>
      <c r="AK26" s="145"/>
      <c r="AL26" s="145"/>
      <c r="AM26" s="282" t="s">
        <v>90</v>
      </c>
      <c r="AN26" s="283"/>
      <c r="AO26" s="91">
        <f t="shared" ref="AO26:BB26" si="8">SUM(AO15:AO25)</f>
        <v>17</v>
      </c>
      <c r="AP26" s="92">
        <f t="shared" si="8"/>
        <v>20</v>
      </c>
      <c r="AQ26" s="91">
        <f t="shared" si="8"/>
        <v>206</v>
      </c>
      <c r="AR26" s="92">
        <f t="shared" si="8"/>
        <v>205</v>
      </c>
      <c r="AS26" s="92">
        <f t="shared" si="8"/>
        <v>246</v>
      </c>
      <c r="AT26" s="92">
        <f t="shared" si="8"/>
        <v>188</v>
      </c>
      <c r="AU26" s="91">
        <f t="shared" si="8"/>
        <v>261</v>
      </c>
      <c r="AV26" s="92">
        <f t="shared" si="8"/>
        <v>225</v>
      </c>
      <c r="AW26" s="91">
        <f t="shared" si="8"/>
        <v>405</v>
      </c>
      <c r="AX26" s="92">
        <f t="shared" si="8"/>
        <v>500</v>
      </c>
      <c r="AY26" s="91">
        <f t="shared" si="8"/>
        <v>1221</v>
      </c>
      <c r="AZ26" s="92">
        <f t="shared" si="8"/>
        <v>1715</v>
      </c>
      <c r="BA26" s="91">
        <f t="shared" si="8"/>
        <v>994</v>
      </c>
      <c r="BB26" s="92">
        <f t="shared" si="8"/>
        <v>1230</v>
      </c>
      <c r="BC26" s="91">
        <f t="shared" si="3"/>
        <v>3350</v>
      </c>
      <c r="BD26" s="92">
        <f t="shared" si="4"/>
        <v>4083</v>
      </c>
      <c r="BE26" s="93">
        <f>SUM(BE15:BE25)</f>
        <v>7433</v>
      </c>
      <c r="BF26" s="206"/>
    </row>
    <row r="27" spans="2:58" ht="14.25" customHeight="1" thickTop="1" x14ac:dyDescent="0.2">
      <c r="B27" s="142"/>
      <c r="C27" s="150"/>
      <c r="D27" s="149"/>
      <c r="E27" s="145"/>
      <c r="F27" s="145"/>
      <c r="G27" s="145"/>
      <c r="H27" s="145"/>
      <c r="I27" s="145"/>
      <c r="J27" s="145"/>
      <c r="K27" s="145"/>
      <c r="L27" s="145"/>
      <c r="M27" s="145"/>
      <c r="N27" s="145"/>
      <c r="O27" s="145"/>
      <c r="P27" s="145"/>
      <c r="Q27" s="145"/>
      <c r="R27" s="145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206"/>
      <c r="AE27" s="142"/>
      <c r="AF27" s="150"/>
      <c r="AG27" s="149"/>
      <c r="AH27" s="145"/>
      <c r="AI27" s="145"/>
      <c r="AJ27" s="145"/>
      <c r="AK27" s="145"/>
      <c r="AL27" s="145"/>
      <c r="AM27" s="145"/>
      <c r="AN27" s="145"/>
      <c r="AO27" s="145"/>
      <c r="AP27" s="145"/>
      <c r="AQ27" s="145"/>
      <c r="AR27" s="145"/>
      <c r="AS27" s="145"/>
      <c r="AT27" s="145"/>
      <c r="AU27" s="145"/>
      <c r="AV27" s="145"/>
      <c r="AW27" s="145"/>
      <c r="AX27" s="145"/>
      <c r="AY27" s="145"/>
      <c r="AZ27" s="145"/>
      <c r="BA27" s="145"/>
      <c r="BB27" s="145"/>
      <c r="BC27" s="145"/>
      <c r="BD27" s="145"/>
      <c r="BE27" s="145"/>
      <c r="BF27" s="206"/>
    </row>
    <row r="28" spans="2:58" ht="13.5" customHeight="1" x14ac:dyDescent="0.2">
      <c r="B28" s="142"/>
      <c r="C28" s="230"/>
      <c r="D28" s="145"/>
      <c r="E28" s="145"/>
      <c r="F28" s="145"/>
      <c r="G28" s="145"/>
      <c r="H28" s="145"/>
      <c r="I28" s="145"/>
      <c r="J28" s="145"/>
      <c r="K28" s="145"/>
      <c r="L28" s="145"/>
      <c r="M28" s="145"/>
      <c r="N28" s="145"/>
      <c r="O28" s="145"/>
      <c r="P28" s="145"/>
      <c r="Q28" s="145"/>
      <c r="R28" s="145"/>
      <c r="S28" s="145"/>
      <c r="T28" s="145"/>
      <c r="U28" s="145"/>
      <c r="V28" s="145"/>
      <c r="W28" s="145"/>
      <c r="X28" s="145"/>
      <c r="Y28" s="145"/>
      <c r="Z28" s="145"/>
      <c r="AA28" s="145"/>
      <c r="AB28" s="145"/>
      <c r="AC28" s="206"/>
      <c r="AE28" s="142"/>
      <c r="AF28" s="232"/>
      <c r="AG28" s="145"/>
      <c r="AH28" s="145"/>
      <c r="AI28" s="145"/>
      <c r="AJ28" s="145"/>
      <c r="AK28" s="145"/>
      <c r="AL28" s="145"/>
      <c r="AM28" s="145"/>
      <c r="AN28" s="145"/>
      <c r="AO28" s="145"/>
      <c r="AP28" s="145"/>
      <c r="AQ28" s="145"/>
      <c r="AR28" s="145"/>
      <c r="AS28" s="145"/>
      <c r="AT28" s="145"/>
      <c r="AU28" s="145"/>
      <c r="AV28" s="145"/>
      <c r="AW28" s="145"/>
      <c r="AX28" s="145"/>
      <c r="AY28" s="145"/>
      <c r="AZ28" s="145"/>
      <c r="BA28" s="145"/>
      <c r="BB28" s="145"/>
      <c r="BC28" s="145"/>
      <c r="BD28" s="145"/>
      <c r="BE28" s="145"/>
      <c r="BF28" s="206"/>
    </row>
    <row r="29" spans="2:58" ht="15.75" x14ac:dyDescent="0.25">
      <c r="B29" s="142"/>
      <c r="C29" s="224" t="s">
        <v>332</v>
      </c>
      <c r="D29" s="145"/>
      <c r="E29" s="145"/>
      <c r="F29" s="145"/>
      <c r="G29" s="145"/>
      <c r="H29" s="145"/>
      <c r="I29" s="145"/>
      <c r="J29" s="145"/>
      <c r="K29" s="145"/>
      <c r="L29" s="145"/>
      <c r="M29" s="145"/>
      <c r="N29" s="145"/>
      <c r="O29" s="145"/>
      <c r="P29" s="145"/>
      <c r="Q29" s="145"/>
      <c r="R29" s="145"/>
      <c r="S29" s="145"/>
      <c r="T29" s="145"/>
      <c r="U29" s="145"/>
      <c r="V29" s="145"/>
      <c r="W29" s="145"/>
      <c r="X29" s="145"/>
      <c r="Y29" s="145"/>
      <c r="Z29" s="145"/>
      <c r="AA29" s="145"/>
      <c r="AB29" s="145"/>
      <c r="AC29" s="206"/>
      <c r="AE29" s="142"/>
      <c r="AF29" s="224" t="s">
        <v>327</v>
      </c>
      <c r="AG29" s="145"/>
      <c r="AH29" s="145"/>
      <c r="AI29" s="145"/>
      <c r="AJ29" s="145"/>
      <c r="AK29" s="145"/>
      <c r="AL29" s="145"/>
      <c r="AM29" s="145"/>
      <c r="AN29" s="145"/>
      <c r="AO29" s="145"/>
      <c r="AP29" s="145"/>
      <c r="AQ29" s="145"/>
      <c r="AR29" s="145"/>
      <c r="AS29" s="145"/>
      <c r="AT29" s="145"/>
      <c r="AU29" s="145"/>
      <c r="AV29" s="145"/>
      <c r="AW29" s="145"/>
      <c r="AX29" s="145"/>
      <c r="AY29" s="145"/>
      <c r="AZ29" s="145"/>
      <c r="BA29" s="145"/>
      <c r="BB29" s="145"/>
      <c r="BC29" s="145"/>
      <c r="BD29" s="145"/>
      <c r="BE29" s="145"/>
      <c r="BF29" s="206"/>
    </row>
    <row r="30" spans="2:58" ht="16.5" thickBot="1" x14ac:dyDescent="0.3">
      <c r="B30" s="142"/>
      <c r="C30" s="146"/>
      <c r="D30" s="145"/>
      <c r="E30" s="145"/>
      <c r="F30" s="145"/>
      <c r="G30" s="145"/>
      <c r="H30" s="145"/>
      <c r="I30" s="145"/>
      <c r="J30" s="145"/>
      <c r="K30" s="145"/>
      <c r="L30" s="145"/>
      <c r="M30" s="145"/>
      <c r="N30" s="145"/>
      <c r="O30" s="145"/>
      <c r="P30" s="145"/>
      <c r="Q30" s="145"/>
      <c r="R30" s="145"/>
      <c r="S30" s="145"/>
      <c r="T30" s="145"/>
      <c r="U30" s="145"/>
      <c r="V30" s="145"/>
      <c r="W30" s="145"/>
      <c r="X30" s="145"/>
      <c r="Y30" s="145"/>
      <c r="Z30" s="145"/>
      <c r="AA30" s="145"/>
      <c r="AB30" s="145"/>
      <c r="AC30" s="206"/>
      <c r="AE30" s="142"/>
      <c r="AF30" s="146"/>
      <c r="AG30" s="145"/>
      <c r="AH30" s="145"/>
      <c r="AI30" s="145"/>
      <c r="AJ30" s="145"/>
      <c r="AK30" s="145"/>
      <c r="AL30" s="145"/>
      <c r="AM30" s="145"/>
      <c r="AN30" s="145"/>
      <c r="AO30" s="145"/>
      <c r="AP30" s="145"/>
      <c r="AQ30" s="145"/>
      <c r="AR30" s="145"/>
      <c r="AS30" s="145"/>
      <c r="AT30" s="145"/>
      <c r="AU30" s="145"/>
      <c r="AV30" s="145"/>
      <c r="AW30" s="145"/>
      <c r="AX30" s="145"/>
      <c r="AY30" s="145"/>
      <c r="AZ30" s="145"/>
      <c r="BA30" s="145"/>
      <c r="BB30" s="145"/>
      <c r="BC30" s="145"/>
      <c r="BD30" s="145"/>
      <c r="BE30" s="145"/>
      <c r="BF30" s="206"/>
    </row>
    <row r="31" spans="2:58" ht="14.25" customHeight="1" thickTop="1" thickBot="1" x14ac:dyDescent="0.25">
      <c r="B31" s="142"/>
      <c r="C31" s="230"/>
      <c r="D31" s="145"/>
      <c r="E31" s="145"/>
      <c r="F31" s="145"/>
      <c r="G31" s="145"/>
      <c r="H31" s="145"/>
      <c r="I31" s="145"/>
      <c r="J31" s="269" t="s">
        <v>66</v>
      </c>
      <c r="K31" s="276" t="s">
        <v>67</v>
      </c>
      <c r="L31" s="279" t="s">
        <v>93</v>
      </c>
      <c r="M31" s="280"/>
      <c r="N31" s="280"/>
      <c r="O31" s="280"/>
      <c r="P31" s="280"/>
      <c r="Q31" s="280"/>
      <c r="R31" s="280"/>
      <c r="S31" s="280"/>
      <c r="T31" s="280"/>
      <c r="U31" s="280"/>
      <c r="V31" s="280"/>
      <c r="W31" s="280"/>
      <c r="X31" s="280"/>
      <c r="Y31" s="281"/>
      <c r="Z31" s="262" t="s">
        <v>68</v>
      </c>
      <c r="AA31" s="266"/>
      <c r="AB31" s="269" t="s">
        <v>69</v>
      </c>
      <c r="AC31" s="206"/>
      <c r="AE31" s="142"/>
      <c r="AF31" s="232"/>
      <c r="AG31" s="145"/>
      <c r="AH31" s="145"/>
      <c r="AI31" s="145"/>
      <c r="AJ31" s="145"/>
      <c r="AK31" s="145"/>
      <c r="AL31" s="145"/>
      <c r="AM31" s="269" t="s">
        <v>66</v>
      </c>
      <c r="AN31" s="276" t="s">
        <v>67</v>
      </c>
      <c r="AO31" s="279" t="s">
        <v>93</v>
      </c>
      <c r="AP31" s="280"/>
      <c r="AQ31" s="280"/>
      <c r="AR31" s="280"/>
      <c r="AS31" s="280"/>
      <c r="AT31" s="280"/>
      <c r="AU31" s="280"/>
      <c r="AV31" s="280"/>
      <c r="AW31" s="280"/>
      <c r="AX31" s="280"/>
      <c r="AY31" s="280"/>
      <c r="AZ31" s="280"/>
      <c r="BA31" s="280"/>
      <c r="BB31" s="281"/>
      <c r="BC31" s="262" t="s">
        <v>68</v>
      </c>
      <c r="BD31" s="266"/>
      <c r="BE31" s="269" t="s">
        <v>69</v>
      </c>
      <c r="BF31" s="206"/>
    </row>
    <row r="32" spans="2:58" ht="14.25" customHeight="1" thickTop="1" thickBot="1" x14ac:dyDescent="0.25">
      <c r="B32" s="142"/>
      <c r="C32" s="51" t="s">
        <v>60</v>
      </c>
      <c r="D32" s="52" t="s">
        <v>70</v>
      </c>
      <c r="E32" s="53" t="s">
        <v>55</v>
      </c>
      <c r="F32" s="54" t="s">
        <v>56</v>
      </c>
      <c r="G32" s="54" t="s">
        <v>57</v>
      </c>
      <c r="H32" s="54" t="s">
        <v>71</v>
      </c>
      <c r="I32" s="145"/>
      <c r="J32" s="270"/>
      <c r="K32" s="277"/>
      <c r="L32" s="272" t="s">
        <v>72</v>
      </c>
      <c r="M32" s="273"/>
      <c r="N32" s="274" t="s">
        <v>73</v>
      </c>
      <c r="O32" s="275"/>
      <c r="P32" s="274" t="s">
        <v>74</v>
      </c>
      <c r="Q32" s="275"/>
      <c r="R32" s="272" t="s">
        <v>75</v>
      </c>
      <c r="S32" s="273"/>
      <c r="T32" s="272" t="s">
        <v>76</v>
      </c>
      <c r="U32" s="273"/>
      <c r="V32" s="272" t="s">
        <v>77</v>
      </c>
      <c r="W32" s="273"/>
      <c r="X32" s="272" t="s">
        <v>78</v>
      </c>
      <c r="Y32" s="273"/>
      <c r="Z32" s="267"/>
      <c r="AA32" s="268"/>
      <c r="AB32" s="270"/>
      <c r="AC32" s="206"/>
      <c r="AE32" s="142"/>
      <c r="AF32" s="51" t="s">
        <v>60</v>
      </c>
      <c r="AG32" s="52" t="s">
        <v>70</v>
      </c>
      <c r="AH32" s="53" t="s">
        <v>55</v>
      </c>
      <c r="AI32" s="54" t="s">
        <v>56</v>
      </c>
      <c r="AJ32" s="54" t="s">
        <v>57</v>
      </c>
      <c r="AK32" s="54" t="s">
        <v>71</v>
      </c>
      <c r="AL32" s="145"/>
      <c r="AM32" s="270"/>
      <c r="AN32" s="277"/>
      <c r="AO32" s="272" t="s">
        <v>72</v>
      </c>
      <c r="AP32" s="273"/>
      <c r="AQ32" s="274" t="s">
        <v>73</v>
      </c>
      <c r="AR32" s="275"/>
      <c r="AS32" s="274" t="s">
        <v>74</v>
      </c>
      <c r="AT32" s="275"/>
      <c r="AU32" s="272" t="s">
        <v>75</v>
      </c>
      <c r="AV32" s="273"/>
      <c r="AW32" s="272" t="s">
        <v>76</v>
      </c>
      <c r="AX32" s="273"/>
      <c r="AY32" s="272" t="s">
        <v>77</v>
      </c>
      <c r="AZ32" s="273"/>
      <c r="BA32" s="272" t="s">
        <v>78</v>
      </c>
      <c r="BB32" s="273"/>
      <c r="BC32" s="267"/>
      <c r="BD32" s="268"/>
      <c r="BE32" s="270"/>
      <c r="BF32" s="206"/>
    </row>
    <row r="33" spans="2:58" ht="14.25" thickTop="1" thickBot="1" x14ac:dyDescent="0.25">
      <c r="B33" s="142"/>
      <c r="C33" s="184">
        <v>1</v>
      </c>
      <c r="D33" s="154" t="s">
        <v>99</v>
      </c>
      <c r="E33" s="154">
        <v>428</v>
      </c>
      <c r="F33" s="155">
        <v>887</v>
      </c>
      <c r="G33" s="155">
        <f>Tabla132935[[#This Row],[H]]+Tabla132935[[#This Row],[M]]</f>
        <v>1315</v>
      </c>
      <c r="H33" s="156">
        <f t="shared" ref="H33:H43" si="9">G33/$G$44</f>
        <v>5.8836689038031319E-2</v>
      </c>
      <c r="I33" s="145"/>
      <c r="J33" s="270"/>
      <c r="K33" s="278"/>
      <c r="L33" s="51" t="s">
        <v>55</v>
      </c>
      <c r="M33" s="86" t="s">
        <v>56</v>
      </c>
      <c r="N33" s="87" t="s">
        <v>55</v>
      </c>
      <c r="O33" s="86" t="s">
        <v>56</v>
      </c>
      <c r="P33" s="87" t="s">
        <v>55</v>
      </c>
      <c r="Q33" s="86" t="s">
        <v>56</v>
      </c>
      <c r="R33" s="87" t="s">
        <v>55</v>
      </c>
      <c r="S33" s="86" t="s">
        <v>56</v>
      </c>
      <c r="T33" s="87" t="s">
        <v>55</v>
      </c>
      <c r="U33" s="86" t="s">
        <v>56</v>
      </c>
      <c r="V33" s="87" t="s">
        <v>55</v>
      </c>
      <c r="W33" s="86" t="s">
        <v>56</v>
      </c>
      <c r="X33" s="87" t="s">
        <v>55</v>
      </c>
      <c r="Y33" s="88" t="s">
        <v>56</v>
      </c>
      <c r="Z33" s="89" t="s">
        <v>55</v>
      </c>
      <c r="AA33" s="90" t="s">
        <v>56</v>
      </c>
      <c r="AB33" s="271"/>
      <c r="AC33" s="206"/>
      <c r="AE33" s="142"/>
      <c r="AF33" s="184">
        <v>1</v>
      </c>
      <c r="AG33" s="154" t="s">
        <v>150</v>
      </c>
      <c r="AH33" s="154">
        <v>184</v>
      </c>
      <c r="AI33" s="155">
        <v>244</v>
      </c>
      <c r="AJ33" s="155">
        <f>Tabla13293538[[#This Row],[H]]+Tabla13293538[[#This Row],[M]]</f>
        <v>428</v>
      </c>
      <c r="AK33" s="156">
        <f t="shared" ref="AK33:AK43" si="10">AJ33/$G$44</f>
        <v>1.9149888143176735E-2</v>
      </c>
      <c r="AL33" s="145"/>
      <c r="AM33" s="270"/>
      <c r="AN33" s="278"/>
      <c r="AO33" s="51" t="s">
        <v>55</v>
      </c>
      <c r="AP33" s="86" t="s">
        <v>56</v>
      </c>
      <c r="AQ33" s="87" t="s">
        <v>55</v>
      </c>
      <c r="AR33" s="86" t="s">
        <v>56</v>
      </c>
      <c r="AS33" s="87" t="s">
        <v>55</v>
      </c>
      <c r="AT33" s="86" t="s">
        <v>56</v>
      </c>
      <c r="AU33" s="87" t="s">
        <v>55</v>
      </c>
      <c r="AV33" s="86" t="s">
        <v>56</v>
      </c>
      <c r="AW33" s="87" t="s">
        <v>55</v>
      </c>
      <c r="AX33" s="86" t="s">
        <v>56</v>
      </c>
      <c r="AY33" s="87" t="s">
        <v>55</v>
      </c>
      <c r="AZ33" s="86" t="s">
        <v>56</v>
      </c>
      <c r="BA33" s="87" t="s">
        <v>55</v>
      </c>
      <c r="BB33" s="88" t="s">
        <v>56</v>
      </c>
      <c r="BC33" s="89" t="s">
        <v>55</v>
      </c>
      <c r="BD33" s="90" t="s">
        <v>56</v>
      </c>
      <c r="BE33" s="271"/>
      <c r="BF33" s="206"/>
    </row>
    <row r="34" spans="2:58" ht="13.5" thickTop="1" x14ac:dyDescent="0.2">
      <c r="B34" s="142"/>
      <c r="C34" s="185">
        <v>2</v>
      </c>
      <c r="D34" s="157" t="s">
        <v>87</v>
      </c>
      <c r="E34" s="157">
        <v>446</v>
      </c>
      <c r="F34" s="158">
        <v>718</v>
      </c>
      <c r="G34" s="158">
        <f>Tabla132935[[#This Row],[H]]+Tabla132935[[#This Row],[M]]</f>
        <v>1164</v>
      </c>
      <c r="H34" s="159">
        <f t="shared" si="9"/>
        <v>5.2080536912751677E-2</v>
      </c>
      <c r="I34" s="145"/>
      <c r="J34" s="163">
        <v>1</v>
      </c>
      <c r="K34" s="164" t="s">
        <v>99</v>
      </c>
      <c r="L34" s="165">
        <v>0</v>
      </c>
      <c r="M34" s="166">
        <v>0</v>
      </c>
      <c r="N34" s="165">
        <v>0</v>
      </c>
      <c r="O34" s="166">
        <v>0</v>
      </c>
      <c r="P34" s="165">
        <v>0</v>
      </c>
      <c r="Q34" s="166">
        <v>0</v>
      </c>
      <c r="R34" s="165">
        <v>0</v>
      </c>
      <c r="S34" s="166">
        <v>0</v>
      </c>
      <c r="T34" s="165">
        <v>101</v>
      </c>
      <c r="U34" s="166">
        <v>200</v>
      </c>
      <c r="V34" s="165">
        <v>207</v>
      </c>
      <c r="W34" s="166">
        <v>495</v>
      </c>
      <c r="X34" s="165">
        <v>120</v>
      </c>
      <c r="Y34" s="166">
        <v>192</v>
      </c>
      <c r="Z34" s="167">
        <f t="shared" ref="Z34:AA45" si="11">L34+N34+P34+R34+T34+V34+X34</f>
        <v>428</v>
      </c>
      <c r="AA34" s="168">
        <f t="shared" si="11"/>
        <v>887</v>
      </c>
      <c r="AB34" s="169">
        <f>SUM(Z34:AA34)</f>
        <v>1315</v>
      </c>
      <c r="AC34" s="206"/>
      <c r="AE34" s="142"/>
      <c r="AF34" s="185">
        <v>2</v>
      </c>
      <c r="AG34" s="157" t="s">
        <v>321</v>
      </c>
      <c r="AH34" s="157">
        <v>193</v>
      </c>
      <c r="AI34" s="158">
        <v>179</v>
      </c>
      <c r="AJ34" s="158">
        <f>Tabla13293538[[#This Row],[H]]+Tabla13293538[[#This Row],[M]]</f>
        <v>372</v>
      </c>
      <c r="AK34" s="159">
        <f t="shared" si="10"/>
        <v>1.6644295302013421E-2</v>
      </c>
      <c r="AL34" s="145"/>
      <c r="AM34" s="163">
        <v>1</v>
      </c>
      <c r="AN34" s="164" t="s">
        <v>150</v>
      </c>
      <c r="AO34" s="165">
        <v>0</v>
      </c>
      <c r="AP34" s="166">
        <v>0</v>
      </c>
      <c r="AQ34" s="165">
        <v>0</v>
      </c>
      <c r="AR34" s="166">
        <v>0</v>
      </c>
      <c r="AS34" s="165">
        <v>0</v>
      </c>
      <c r="AT34" s="166">
        <v>0</v>
      </c>
      <c r="AU34" s="165">
        <v>0</v>
      </c>
      <c r="AV34" s="166">
        <v>0</v>
      </c>
      <c r="AW34" s="165">
        <v>36</v>
      </c>
      <c r="AX34" s="166">
        <v>19</v>
      </c>
      <c r="AY34" s="165">
        <v>104</v>
      </c>
      <c r="AZ34" s="166">
        <v>88</v>
      </c>
      <c r="BA34" s="165">
        <v>44</v>
      </c>
      <c r="BB34" s="166">
        <v>137</v>
      </c>
      <c r="BC34" s="167">
        <f t="shared" ref="BC34:BC45" si="12">AO34+AQ34+AS34+AU34+AW34+AY34+BA34</f>
        <v>184</v>
      </c>
      <c r="BD34" s="168">
        <f t="shared" ref="BD34:BD45" si="13">AP34+AR34+AT34+AV34+AX34+AZ34+BB34</f>
        <v>244</v>
      </c>
      <c r="BE34" s="169">
        <f>SUM(BC34:BD34)</f>
        <v>428</v>
      </c>
      <c r="BF34" s="206"/>
    </row>
    <row r="35" spans="2:58" x14ac:dyDescent="0.2">
      <c r="B35" s="142"/>
      <c r="C35" s="185">
        <v>3</v>
      </c>
      <c r="D35" s="157" t="s">
        <v>321</v>
      </c>
      <c r="E35" s="157">
        <v>527</v>
      </c>
      <c r="F35" s="158">
        <v>616</v>
      </c>
      <c r="G35" s="158">
        <f>Tabla132935[[#This Row],[H]]+Tabla132935[[#This Row],[M]]</f>
        <v>1143</v>
      </c>
      <c r="H35" s="159">
        <f t="shared" si="9"/>
        <v>5.1140939597315437E-2</v>
      </c>
      <c r="I35" s="145"/>
      <c r="J35" s="170">
        <v>2</v>
      </c>
      <c r="K35" s="157" t="s">
        <v>87</v>
      </c>
      <c r="L35" s="171">
        <v>0</v>
      </c>
      <c r="M35" s="172">
        <v>0</v>
      </c>
      <c r="N35" s="171">
        <v>0</v>
      </c>
      <c r="O35" s="172">
        <v>0</v>
      </c>
      <c r="P35" s="171">
        <v>0</v>
      </c>
      <c r="Q35" s="172">
        <v>0</v>
      </c>
      <c r="R35" s="171">
        <v>0</v>
      </c>
      <c r="S35" s="172">
        <v>0</v>
      </c>
      <c r="T35" s="171">
        <v>143</v>
      </c>
      <c r="U35" s="172">
        <v>174</v>
      </c>
      <c r="V35" s="171">
        <v>228</v>
      </c>
      <c r="W35" s="172">
        <v>393</v>
      </c>
      <c r="X35" s="171">
        <v>75</v>
      </c>
      <c r="Y35" s="172">
        <v>151</v>
      </c>
      <c r="Z35" s="173">
        <f t="shared" si="11"/>
        <v>446</v>
      </c>
      <c r="AA35" s="174">
        <f t="shared" si="11"/>
        <v>718</v>
      </c>
      <c r="AB35" s="175">
        <f t="shared" ref="AB35:AB44" si="14">SUM(Z35:AA35)</f>
        <v>1164</v>
      </c>
      <c r="AC35" s="206"/>
      <c r="AE35" s="142"/>
      <c r="AF35" s="185">
        <v>3</v>
      </c>
      <c r="AG35" s="157" t="s">
        <v>82</v>
      </c>
      <c r="AH35" s="157">
        <v>101</v>
      </c>
      <c r="AI35" s="158">
        <v>254</v>
      </c>
      <c r="AJ35" s="158">
        <f>Tabla13293538[[#This Row],[H]]+Tabla13293538[[#This Row],[M]]</f>
        <v>355</v>
      </c>
      <c r="AK35" s="159">
        <f t="shared" si="10"/>
        <v>1.5883668903803133E-2</v>
      </c>
      <c r="AL35" s="145"/>
      <c r="AM35" s="170">
        <v>2</v>
      </c>
      <c r="AN35" s="157" t="s">
        <v>321</v>
      </c>
      <c r="AO35" s="171">
        <v>0</v>
      </c>
      <c r="AP35" s="172">
        <v>0</v>
      </c>
      <c r="AQ35" s="171">
        <v>0</v>
      </c>
      <c r="AR35" s="172">
        <v>0</v>
      </c>
      <c r="AS35" s="171">
        <v>0</v>
      </c>
      <c r="AT35" s="172">
        <v>0</v>
      </c>
      <c r="AU35" s="171">
        <v>0</v>
      </c>
      <c r="AV35" s="172">
        <v>0</v>
      </c>
      <c r="AW35" s="171">
        <v>37</v>
      </c>
      <c r="AX35" s="172">
        <v>34</v>
      </c>
      <c r="AY35" s="171">
        <v>138</v>
      </c>
      <c r="AZ35" s="172">
        <v>129</v>
      </c>
      <c r="BA35" s="171">
        <v>18</v>
      </c>
      <c r="BB35" s="172">
        <v>16</v>
      </c>
      <c r="BC35" s="173">
        <f t="shared" si="12"/>
        <v>193</v>
      </c>
      <c r="BD35" s="174">
        <f t="shared" si="13"/>
        <v>179</v>
      </c>
      <c r="BE35" s="175">
        <f t="shared" ref="BE35:BE44" si="15">SUM(BC35:BD35)</f>
        <v>372</v>
      </c>
      <c r="BF35" s="206"/>
    </row>
    <row r="36" spans="2:58" x14ac:dyDescent="0.2">
      <c r="B36" s="142"/>
      <c r="C36" s="185">
        <v>4</v>
      </c>
      <c r="D36" s="157" t="s">
        <v>335</v>
      </c>
      <c r="E36" s="157">
        <v>394</v>
      </c>
      <c r="F36" s="158">
        <v>588</v>
      </c>
      <c r="G36" s="158">
        <f>Tabla132935[[#This Row],[H]]+Tabla132935[[#This Row],[M]]</f>
        <v>982</v>
      </c>
      <c r="H36" s="159">
        <f t="shared" si="9"/>
        <v>4.3937360178970916E-2</v>
      </c>
      <c r="I36" s="145"/>
      <c r="J36" s="176">
        <v>3</v>
      </c>
      <c r="K36" s="177" t="s">
        <v>321</v>
      </c>
      <c r="L36" s="171">
        <v>0</v>
      </c>
      <c r="M36" s="172">
        <v>0</v>
      </c>
      <c r="N36" s="171">
        <v>0</v>
      </c>
      <c r="O36" s="172">
        <v>0</v>
      </c>
      <c r="P36" s="171">
        <v>0</v>
      </c>
      <c r="Q36" s="172">
        <v>0</v>
      </c>
      <c r="R36" s="171">
        <v>0</v>
      </c>
      <c r="S36" s="172">
        <v>0</v>
      </c>
      <c r="T36" s="171">
        <v>98</v>
      </c>
      <c r="U36" s="172">
        <v>133</v>
      </c>
      <c r="V36" s="171">
        <v>372</v>
      </c>
      <c r="W36" s="172">
        <v>415</v>
      </c>
      <c r="X36" s="171">
        <v>57</v>
      </c>
      <c r="Y36" s="172">
        <v>68</v>
      </c>
      <c r="Z36" s="173">
        <f t="shared" si="11"/>
        <v>527</v>
      </c>
      <c r="AA36" s="174">
        <f t="shared" si="11"/>
        <v>616</v>
      </c>
      <c r="AB36" s="175">
        <f t="shared" si="14"/>
        <v>1143</v>
      </c>
      <c r="AC36" s="206"/>
      <c r="AE36" s="142"/>
      <c r="AF36" s="185">
        <v>4</v>
      </c>
      <c r="AG36" s="157" t="s">
        <v>320</v>
      </c>
      <c r="AH36" s="157">
        <v>155</v>
      </c>
      <c r="AI36" s="158">
        <v>163</v>
      </c>
      <c r="AJ36" s="158">
        <f>Tabla13293538[[#This Row],[H]]+Tabla13293538[[#This Row],[M]]</f>
        <v>318</v>
      </c>
      <c r="AK36" s="159">
        <f t="shared" si="10"/>
        <v>1.4228187919463087E-2</v>
      </c>
      <c r="AL36" s="145"/>
      <c r="AM36" s="176">
        <v>3</v>
      </c>
      <c r="AN36" s="177" t="s">
        <v>82</v>
      </c>
      <c r="AO36" s="171">
        <v>0</v>
      </c>
      <c r="AP36" s="172">
        <v>0</v>
      </c>
      <c r="AQ36" s="171">
        <v>0</v>
      </c>
      <c r="AR36" s="172">
        <v>0</v>
      </c>
      <c r="AS36" s="171">
        <v>0</v>
      </c>
      <c r="AT36" s="172">
        <v>0</v>
      </c>
      <c r="AU36" s="171">
        <v>0</v>
      </c>
      <c r="AV36" s="172">
        <v>0</v>
      </c>
      <c r="AW36" s="171">
        <v>5</v>
      </c>
      <c r="AX36" s="172">
        <v>56</v>
      </c>
      <c r="AY36" s="171">
        <v>37</v>
      </c>
      <c r="AZ36" s="172">
        <v>126</v>
      </c>
      <c r="BA36" s="171">
        <v>59</v>
      </c>
      <c r="BB36" s="172">
        <v>72</v>
      </c>
      <c r="BC36" s="173">
        <f t="shared" si="12"/>
        <v>101</v>
      </c>
      <c r="BD36" s="174">
        <f t="shared" si="13"/>
        <v>254</v>
      </c>
      <c r="BE36" s="175">
        <f t="shared" si="15"/>
        <v>355</v>
      </c>
      <c r="BF36" s="206"/>
    </row>
    <row r="37" spans="2:58" x14ac:dyDescent="0.2">
      <c r="B37" s="142"/>
      <c r="C37" s="185">
        <v>5</v>
      </c>
      <c r="D37" s="157" t="s">
        <v>82</v>
      </c>
      <c r="E37" s="157">
        <v>277</v>
      </c>
      <c r="F37" s="158">
        <v>643</v>
      </c>
      <c r="G37" s="158">
        <f>Tabla132935[[#This Row],[H]]+Tabla132935[[#This Row],[M]]</f>
        <v>920</v>
      </c>
      <c r="H37" s="159">
        <f t="shared" si="9"/>
        <v>4.116331096196868E-2</v>
      </c>
      <c r="I37" s="145"/>
      <c r="J37" s="170">
        <v>4</v>
      </c>
      <c r="K37" s="157" t="s">
        <v>335</v>
      </c>
      <c r="L37" s="171">
        <v>0</v>
      </c>
      <c r="M37" s="172">
        <v>0</v>
      </c>
      <c r="N37" s="171">
        <v>0</v>
      </c>
      <c r="O37" s="172">
        <v>0</v>
      </c>
      <c r="P37" s="171">
        <v>0</v>
      </c>
      <c r="Q37" s="172">
        <v>0</v>
      </c>
      <c r="R37" s="171">
        <v>0</v>
      </c>
      <c r="S37" s="172">
        <v>0</v>
      </c>
      <c r="T37" s="171">
        <v>104</v>
      </c>
      <c r="U37" s="172">
        <v>106</v>
      </c>
      <c r="V37" s="171">
        <v>214</v>
      </c>
      <c r="W37" s="172">
        <v>295</v>
      </c>
      <c r="X37" s="171">
        <v>76</v>
      </c>
      <c r="Y37" s="172">
        <v>187</v>
      </c>
      <c r="Z37" s="173">
        <f t="shared" si="11"/>
        <v>394</v>
      </c>
      <c r="AA37" s="174">
        <f t="shared" si="11"/>
        <v>588</v>
      </c>
      <c r="AB37" s="175">
        <f t="shared" si="14"/>
        <v>982</v>
      </c>
      <c r="AC37" s="206"/>
      <c r="AE37" s="142"/>
      <c r="AF37" s="185">
        <v>5</v>
      </c>
      <c r="AG37" s="157" t="s">
        <v>87</v>
      </c>
      <c r="AH37" s="157">
        <v>77</v>
      </c>
      <c r="AI37" s="158">
        <v>171</v>
      </c>
      <c r="AJ37" s="158">
        <f>Tabla13293538[[#This Row],[H]]+Tabla13293538[[#This Row],[M]]</f>
        <v>248</v>
      </c>
      <c r="AK37" s="159">
        <f t="shared" si="10"/>
        <v>1.1096196868008949E-2</v>
      </c>
      <c r="AL37" s="145"/>
      <c r="AM37" s="170">
        <v>4</v>
      </c>
      <c r="AN37" s="157" t="s">
        <v>320</v>
      </c>
      <c r="AO37" s="171">
        <v>0</v>
      </c>
      <c r="AP37" s="172">
        <v>0</v>
      </c>
      <c r="AQ37" s="171">
        <v>0</v>
      </c>
      <c r="AR37" s="172">
        <v>0</v>
      </c>
      <c r="AS37" s="171">
        <v>0</v>
      </c>
      <c r="AT37" s="172">
        <v>0</v>
      </c>
      <c r="AU37" s="171">
        <v>0</v>
      </c>
      <c r="AV37" s="172">
        <v>0</v>
      </c>
      <c r="AW37" s="171">
        <v>38</v>
      </c>
      <c r="AX37" s="172">
        <v>23</v>
      </c>
      <c r="AY37" s="171">
        <v>77</v>
      </c>
      <c r="AZ37" s="172">
        <v>83</v>
      </c>
      <c r="BA37" s="171">
        <v>40</v>
      </c>
      <c r="BB37" s="172">
        <v>57</v>
      </c>
      <c r="BC37" s="173">
        <f t="shared" si="12"/>
        <v>155</v>
      </c>
      <c r="BD37" s="174">
        <f t="shared" si="13"/>
        <v>163</v>
      </c>
      <c r="BE37" s="175">
        <f t="shared" si="15"/>
        <v>318</v>
      </c>
      <c r="BF37" s="206"/>
    </row>
    <row r="38" spans="2:58" x14ac:dyDescent="0.2">
      <c r="B38" s="142"/>
      <c r="C38" s="185">
        <v>6</v>
      </c>
      <c r="D38" s="157" t="s">
        <v>337</v>
      </c>
      <c r="E38" s="157">
        <v>194</v>
      </c>
      <c r="F38" s="158">
        <v>622</v>
      </c>
      <c r="G38" s="158">
        <f>Tabla132935[[#This Row],[H]]+Tabla132935[[#This Row],[M]]</f>
        <v>816</v>
      </c>
      <c r="H38" s="159">
        <f t="shared" si="9"/>
        <v>3.6510067114093957E-2</v>
      </c>
      <c r="I38" s="145"/>
      <c r="J38" s="176">
        <v>5</v>
      </c>
      <c r="K38" s="177" t="s">
        <v>82</v>
      </c>
      <c r="L38" s="171">
        <v>0</v>
      </c>
      <c r="M38" s="172">
        <v>0</v>
      </c>
      <c r="N38" s="171">
        <v>0</v>
      </c>
      <c r="O38" s="172">
        <v>0</v>
      </c>
      <c r="P38" s="171">
        <v>0</v>
      </c>
      <c r="Q38" s="172">
        <v>0</v>
      </c>
      <c r="R38" s="171">
        <v>0</v>
      </c>
      <c r="S38" s="172">
        <v>0</v>
      </c>
      <c r="T38" s="171">
        <v>20</v>
      </c>
      <c r="U38" s="172">
        <v>136</v>
      </c>
      <c r="V38" s="171">
        <v>108</v>
      </c>
      <c r="W38" s="172">
        <v>331</v>
      </c>
      <c r="X38" s="171">
        <v>149</v>
      </c>
      <c r="Y38" s="172">
        <v>176</v>
      </c>
      <c r="Z38" s="173">
        <f t="shared" si="11"/>
        <v>277</v>
      </c>
      <c r="AA38" s="174">
        <f t="shared" si="11"/>
        <v>643</v>
      </c>
      <c r="AB38" s="175">
        <f t="shared" si="14"/>
        <v>920</v>
      </c>
      <c r="AC38" s="206"/>
      <c r="AE38" s="142"/>
      <c r="AF38" s="185">
        <v>6</v>
      </c>
      <c r="AG38" s="157" t="s">
        <v>231</v>
      </c>
      <c r="AH38" s="157">
        <v>111</v>
      </c>
      <c r="AI38" s="158">
        <v>128</v>
      </c>
      <c r="AJ38" s="158">
        <f>Tabla13293538[[#This Row],[H]]+Tabla13293538[[#This Row],[M]]</f>
        <v>239</v>
      </c>
      <c r="AK38" s="159">
        <f t="shared" si="10"/>
        <v>1.0693512304250559E-2</v>
      </c>
      <c r="AL38" s="145"/>
      <c r="AM38" s="176">
        <v>5</v>
      </c>
      <c r="AN38" s="177" t="s">
        <v>87</v>
      </c>
      <c r="AO38" s="171">
        <v>0</v>
      </c>
      <c r="AP38" s="172">
        <v>0</v>
      </c>
      <c r="AQ38" s="171">
        <v>0</v>
      </c>
      <c r="AR38" s="172">
        <v>0</v>
      </c>
      <c r="AS38" s="171">
        <v>0</v>
      </c>
      <c r="AT38" s="172">
        <v>0</v>
      </c>
      <c r="AU38" s="171">
        <v>0</v>
      </c>
      <c r="AV38" s="172">
        <v>0</v>
      </c>
      <c r="AW38" s="171">
        <v>31</v>
      </c>
      <c r="AX38" s="172">
        <v>46</v>
      </c>
      <c r="AY38" s="171">
        <v>30</v>
      </c>
      <c r="AZ38" s="172">
        <v>93</v>
      </c>
      <c r="BA38" s="171">
        <v>16</v>
      </c>
      <c r="BB38" s="172">
        <v>32</v>
      </c>
      <c r="BC38" s="173">
        <f t="shared" si="12"/>
        <v>77</v>
      </c>
      <c r="BD38" s="174">
        <f t="shared" si="13"/>
        <v>171</v>
      </c>
      <c r="BE38" s="175">
        <f t="shared" si="15"/>
        <v>248</v>
      </c>
      <c r="BF38" s="206"/>
    </row>
    <row r="39" spans="2:58" x14ac:dyDescent="0.2">
      <c r="B39" s="142"/>
      <c r="C39" s="185">
        <v>7</v>
      </c>
      <c r="D39" s="157" t="s">
        <v>253</v>
      </c>
      <c r="E39" s="157">
        <v>386</v>
      </c>
      <c r="F39" s="158">
        <v>374</v>
      </c>
      <c r="G39" s="158">
        <f>Tabla132935[[#This Row],[H]]+Tabla132935[[#This Row],[M]]</f>
        <v>760</v>
      </c>
      <c r="H39" s="159">
        <f t="shared" si="9"/>
        <v>3.400447427293065E-2</v>
      </c>
      <c r="I39" s="145"/>
      <c r="J39" s="170">
        <v>6</v>
      </c>
      <c r="K39" s="157" t="s">
        <v>337</v>
      </c>
      <c r="L39" s="171">
        <v>0</v>
      </c>
      <c r="M39" s="172">
        <v>0</v>
      </c>
      <c r="N39" s="171">
        <v>0</v>
      </c>
      <c r="O39" s="172">
        <v>0</v>
      </c>
      <c r="P39" s="171">
        <v>0</v>
      </c>
      <c r="Q39" s="172">
        <v>0</v>
      </c>
      <c r="R39" s="171">
        <v>0</v>
      </c>
      <c r="S39" s="172">
        <v>0</v>
      </c>
      <c r="T39" s="171">
        <v>53</v>
      </c>
      <c r="U39" s="172">
        <v>135</v>
      </c>
      <c r="V39" s="171">
        <v>102</v>
      </c>
      <c r="W39" s="172">
        <v>408</v>
      </c>
      <c r="X39" s="171">
        <v>39</v>
      </c>
      <c r="Y39" s="172">
        <v>79</v>
      </c>
      <c r="Z39" s="173">
        <f t="shared" si="11"/>
        <v>194</v>
      </c>
      <c r="AA39" s="174">
        <f t="shared" si="11"/>
        <v>622</v>
      </c>
      <c r="AB39" s="175">
        <f t="shared" si="14"/>
        <v>816</v>
      </c>
      <c r="AC39" s="206"/>
      <c r="AE39" s="142"/>
      <c r="AF39" s="185">
        <v>7</v>
      </c>
      <c r="AG39" s="157" t="s">
        <v>322</v>
      </c>
      <c r="AH39" s="157">
        <v>105</v>
      </c>
      <c r="AI39" s="158">
        <v>123</v>
      </c>
      <c r="AJ39" s="158">
        <f>Tabla13293538[[#This Row],[H]]+Tabla13293538[[#This Row],[M]]</f>
        <v>228</v>
      </c>
      <c r="AK39" s="159">
        <f t="shared" si="10"/>
        <v>1.0201342281879194E-2</v>
      </c>
      <c r="AL39" s="145"/>
      <c r="AM39" s="170">
        <v>6</v>
      </c>
      <c r="AN39" s="157" t="s">
        <v>231</v>
      </c>
      <c r="AO39" s="171">
        <v>0</v>
      </c>
      <c r="AP39" s="172">
        <v>0</v>
      </c>
      <c r="AQ39" s="171">
        <v>0</v>
      </c>
      <c r="AR39" s="172">
        <v>0</v>
      </c>
      <c r="AS39" s="171">
        <v>0</v>
      </c>
      <c r="AT39" s="172">
        <v>0</v>
      </c>
      <c r="AU39" s="171">
        <v>0</v>
      </c>
      <c r="AV39" s="172">
        <v>0</v>
      </c>
      <c r="AW39" s="171">
        <v>18</v>
      </c>
      <c r="AX39" s="172">
        <v>14</v>
      </c>
      <c r="AY39" s="171">
        <v>63</v>
      </c>
      <c r="AZ39" s="172">
        <v>54</v>
      </c>
      <c r="BA39" s="171">
        <v>30</v>
      </c>
      <c r="BB39" s="172">
        <v>60</v>
      </c>
      <c r="BC39" s="173">
        <f t="shared" si="12"/>
        <v>111</v>
      </c>
      <c r="BD39" s="174">
        <f t="shared" si="13"/>
        <v>128</v>
      </c>
      <c r="BE39" s="175">
        <f t="shared" si="15"/>
        <v>239</v>
      </c>
      <c r="BF39" s="206"/>
    </row>
    <row r="40" spans="2:58" x14ac:dyDescent="0.2">
      <c r="B40" s="142"/>
      <c r="C40" s="185">
        <v>8</v>
      </c>
      <c r="D40" s="157" t="s">
        <v>336</v>
      </c>
      <c r="E40" s="157">
        <v>328</v>
      </c>
      <c r="F40" s="158">
        <v>372</v>
      </c>
      <c r="G40" s="158">
        <f>Tabla132935[[#This Row],[H]]+Tabla132935[[#This Row],[M]]</f>
        <v>700</v>
      </c>
      <c r="H40" s="159">
        <f t="shared" si="9"/>
        <v>3.1319910514541388E-2</v>
      </c>
      <c r="I40" s="145"/>
      <c r="J40" s="176">
        <v>7</v>
      </c>
      <c r="K40" s="177" t="s">
        <v>253</v>
      </c>
      <c r="L40" s="171">
        <v>0</v>
      </c>
      <c r="M40" s="172">
        <v>0</v>
      </c>
      <c r="N40" s="171">
        <v>0</v>
      </c>
      <c r="O40" s="172">
        <v>0</v>
      </c>
      <c r="P40" s="171">
        <v>0</v>
      </c>
      <c r="Q40" s="172">
        <v>0</v>
      </c>
      <c r="R40" s="171">
        <v>0</v>
      </c>
      <c r="S40" s="172">
        <v>0</v>
      </c>
      <c r="T40" s="171">
        <v>53</v>
      </c>
      <c r="U40" s="172">
        <v>67</v>
      </c>
      <c r="V40" s="171">
        <v>182</v>
      </c>
      <c r="W40" s="172">
        <v>161</v>
      </c>
      <c r="X40" s="171">
        <v>151</v>
      </c>
      <c r="Y40" s="172">
        <v>146</v>
      </c>
      <c r="Z40" s="173">
        <f t="shared" si="11"/>
        <v>386</v>
      </c>
      <c r="AA40" s="174">
        <f t="shared" si="11"/>
        <v>374</v>
      </c>
      <c r="AB40" s="175">
        <f t="shared" si="14"/>
        <v>760</v>
      </c>
      <c r="AC40" s="206"/>
      <c r="AE40" s="142"/>
      <c r="AF40" s="185">
        <v>8</v>
      </c>
      <c r="AG40" s="157" t="s">
        <v>253</v>
      </c>
      <c r="AH40" s="157">
        <v>91</v>
      </c>
      <c r="AI40" s="158">
        <v>99</v>
      </c>
      <c r="AJ40" s="158">
        <f>Tabla13293538[[#This Row],[H]]+Tabla13293538[[#This Row],[M]]</f>
        <v>190</v>
      </c>
      <c r="AK40" s="159">
        <f t="shared" si="10"/>
        <v>8.5011185682326625E-3</v>
      </c>
      <c r="AL40" s="145"/>
      <c r="AM40" s="176">
        <v>7</v>
      </c>
      <c r="AN40" s="177" t="s">
        <v>322</v>
      </c>
      <c r="AO40" s="171">
        <v>0</v>
      </c>
      <c r="AP40" s="172">
        <v>0</v>
      </c>
      <c r="AQ40" s="171">
        <v>0</v>
      </c>
      <c r="AR40" s="172">
        <v>0</v>
      </c>
      <c r="AS40" s="171">
        <v>0</v>
      </c>
      <c r="AT40" s="172">
        <v>0</v>
      </c>
      <c r="AU40" s="171">
        <v>0</v>
      </c>
      <c r="AV40" s="172">
        <v>0</v>
      </c>
      <c r="AW40" s="171">
        <v>15</v>
      </c>
      <c r="AX40" s="172">
        <v>15</v>
      </c>
      <c r="AY40" s="171">
        <v>35</v>
      </c>
      <c r="AZ40" s="172">
        <v>53</v>
      </c>
      <c r="BA40" s="171">
        <v>55</v>
      </c>
      <c r="BB40" s="172">
        <v>55</v>
      </c>
      <c r="BC40" s="173">
        <f t="shared" si="12"/>
        <v>105</v>
      </c>
      <c r="BD40" s="174">
        <f t="shared" si="13"/>
        <v>123</v>
      </c>
      <c r="BE40" s="175">
        <f t="shared" si="15"/>
        <v>228</v>
      </c>
      <c r="BF40" s="206"/>
    </row>
    <row r="41" spans="2:58" x14ac:dyDescent="0.2">
      <c r="B41" s="142"/>
      <c r="C41" s="185">
        <v>9</v>
      </c>
      <c r="D41" s="157" t="s">
        <v>322</v>
      </c>
      <c r="E41" s="157">
        <v>286</v>
      </c>
      <c r="F41" s="158">
        <v>390</v>
      </c>
      <c r="G41" s="158">
        <f>Tabla132935[[#This Row],[H]]+Tabla132935[[#This Row],[M]]</f>
        <v>676</v>
      </c>
      <c r="H41" s="159">
        <f t="shared" si="9"/>
        <v>3.0246085011185683E-2</v>
      </c>
      <c r="I41" s="145"/>
      <c r="J41" s="170">
        <v>8</v>
      </c>
      <c r="K41" s="157" t="s">
        <v>336</v>
      </c>
      <c r="L41" s="171">
        <v>0</v>
      </c>
      <c r="M41" s="172">
        <v>0</v>
      </c>
      <c r="N41" s="171">
        <v>0</v>
      </c>
      <c r="O41" s="172">
        <v>0</v>
      </c>
      <c r="P41" s="171">
        <v>0</v>
      </c>
      <c r="Q41" s="172">
        <v>0</v>
      </c>
      <c r="R41" s="171">
        <v>0</v>
      </c>
      <c r="S41" s="172">
        <v>0</v>
      </c>
      <c r="T41" s="171">
        <v>80</v>
      </c>
      <c r="U41" s="172">
        <v>40</v>
      </c>
      <c r="V41" s="171">
        <v>177</v>
      </c>
      <c r="W41" s="172">
        <v>168</v>
      </c>
      <c r="X41" s="171">
        <v>71</v>
      </c>
      <c r="Y41" s="172">
        <v>164</v>
      </c>
      <c r="Z41" s="173">
        <f t="shared" si="11"/>
        <v>328</v>
      </c>
      <c r="AA41" s="174">
        <f t="shared" si="11"/>
        <v>372</v>
      </c>
      <c r="AB41" s="175">
        <f t="shared" si="14"/>
        <v>700</v>
      </c>
      <c r="AC41" s="206"/>
      <c r="AE41" s="142"/>
      <c r="AF41" s="185">
        <v>9</v>
      </c>
      <c r="AG41" s="157" t="s">
        <v>81</v>
      </c>
      <c r="AH41" s="157">
        <v>43</v>
      </c>
      <c r="AI41" s="158">
        <v>119</v>
      </c>
      <c r="AJ41" s="158">
        <f>Tabla13293538[[#This Row],[H]]+Tabla13293538[[#This Row],[M]]</f>
        <v>162</v>
      </c>
      <c r="AK41" s="159">
        <f t="shared" si="10"/>
        <v>7.2483221476510066E-3</v>
      </c>
      <c r="AL41" s="145"/>
      <c r="AM41" s="170">
        <v>8</v>
      </c>
      <c r="AN41" s="157" t="s">
        <v>253</v>
      </c>
      <c r="AO41" s="171">
        <v>0</v>
      </c>
      <c r="AP41" s="172">
        <v>0</v>
      </c>
      <c r="AQ41" s="171">
        <v>0</v>
      </c>
      <c r="AR41" s="172">
        <v>0</v>
      </c>
      <c r="AS41" s="171">
        <v>0</v>
      </c>
      <c r="AT41" s="172">
        <v>0</v>
      </c>
      <c r="AU41" s="171">
        <v>0</v>
      </c>
      <c r="AV41" s="172">
        <v>0</v>
      </c>
      <c r="AW41" s="171">
        <v>15</v>
      </c>
      <c r="AX41" s="172">
        <v>16</v>
      </c>
      <c r="AY41" s="171">
        <v>45</v>
      </c>
      <c r="AZ41" s="172">
        <v>48</v>
      </c>
      <c r="BA41" s="171">
        <v>31</v>
      </c>
      <c r="BB41" s="172">
        <v>35</v>
      </c>
      <c r="BC41" s="173">
        <f t="shared" si="12"/>
        <v>91</v>
      </c>
      <c r="BD41" s="174">
        <f t="shared" si="13"/>
        <v>99</v>
      </c>
      <c r="BE41" s="175">
        <f t="shared" si="15"/>
        <v>190</v>
      </c>
      <c r="BF41" s="206"/>
    </row>
    <row r="42" spans="2:58" x14ac:dyDescent="0.2">
      <c r="B42" s="142"/>
      <c r="C42" s="185">
        <v>10</v>
      </c>
      <c r="D42" s="157" t="s">
        <v>334</v>
      </c>
      <c r="E42" s="157">
        <v>251</v>
      </c>
      <c r="F42" s="158">
        <v>312</v>
      </c>
      <c r="G42" s="158">
        <f>Tabla132935[[#This Row],[H]]+Tabla132935[[#This Row],[M]]</f>
        <v>563</v>
      </c>
      <c r="H42" s="159">
        <f t="shared" si="9"/>
        <v>2.5190156599552573E-2</v>
      </c>
      <c r="I42" s="145"/>
      <c r="J42" s="176">
        <v>9</v>
      </c>
      <c r="K42" s="177" t="s">
        <v>322</v>
      </c>
      <c r="L42" s="171">
        <v>0</v>
      </c>
      <c r="M42" s="172">
        <v>0</v>
      </c>
      <c r="N42" s="171">
        <v>0</v>
      </c>
      <c r="O42" s="172">
        <v>0</v>
      </c>
      <c r="P42" s="171">
        <v>0</v>
      </c>
      <c r="Q42" s="172">
        <v>0</v>
      </c>
      <c r="R42" s="171">
        <v>0</v>
      </c>
      <c r="S42" s="172">
        <v>0</v>
      </c>
      <c r="T42" s="171">
        <v>33</v>
      </c>
      <c r="U42" s="172">
        <v>40</v>
      </c>
      <c r="V42" s="171">
        <v>103</v>
      </c>
      <c r="W42" s="172">
        <v>165</v>
      </c>
      <c r="X42" s="171">
        <v>150</v>
      </c>
      <c r="Y42" s="172">
        <v>185</v>
      </c>
      <c r="Z42" s="173">
        <f t="shared" si="11"/>
        <v>286</v>
      </c>
      <c r="AA42" s="174">
        <f t="shared" si="11"/>
        <v>390</v>
      </c>
      <c r="AB42" s="175">
        <f t="shared" si="14"/>
        <v>676</v>
      </c>
      <c r="AC42" s="206"/>
      <c r="AE42" s="142"/>
      <c r="AF42" s="185">
        <v>10</v>
      </c>
      <c r="AG42" s="157" t="s">
        <v>323</v>
      </c>
      <c r="AH42" s="157">
        <v>38</v>
      </c>
      <c r="AI42" s="158">
        <v>109</v>
      </c>
      <c r="AJ42" s="158">
        <f>Tabla13293538[[#This Row],[H]]+Tabla13293538[[#This Row],[M]]</f>
        <v>147</v>
      </c>
      <c r="AK42" s="159">
        <f t="shared" si="10"/>
        <v>6.5771812080536911E-3</v>
      </c>
      <c r="AL42" s="145"/>
      <c r="AM42" s="176">
        <v>9</v>
      </c>
      <c r="AN42" s="177" t="s">
        <v>81</v>
      </c>
      <c r="AO42" s="171">
        <v>0</v>
      </c>
      <c r="AP42" s="172">
        <v>0</v>
      </c>
      <c r="AQ42" s="171">
        <v>0</v>
      </c>
      <c r="AR42" s="172">
        <v>0</v>
      </c>
      <c r="AS42" s="171">
        <v>0</v>
      </c>
      <c r="AT42" s="172">
        <v>0</v>
      </c>
      <c r="AU42" s="171">
        <v>0</v>
      </c>
      <c r="AV42" s="172">
        <v>0</v>
      </c>
      <c r="AW42" s="171">
        <v>2</v>
      </c>
      <c r="AX42" s="172">
        <v>12</v>
      </c>
      <c r="AY42" s="171">
        <v>28</v>
      </c>
      <c r="AZ42" s="172">
        <v>88</v>
      </c>
      <c r="BA42" s="171">
        <v>13</v>
      </c>
      <c r="BB42" s="172">
        <v>19</v>
      </c>
      <c r="BC42" s="173">
        <f t="shared" si="12"/>
        <v>43</v>
      </c>
      <c r="BD42" s="174">
        <f t="shared" si="13"/>
        <v>119</v>
      </c>
      <c r="BE42" s="175">
        <f t="shared" si="15"/>
        <v>162</v>
      </c>
      <c r="BF42" s="206"/>
    </row>
    <row r="43" spans="2:58" ht="13.5" thickBot="1" x14ac:dyDescent="0.25">
      <c r="B43" s="142"/>
      <c r="C43" s="186"/>
      <c r="D43" s="160" t="s">
        <v>89</v>
      </c>
      <c r="E43" s="160">
        <v>5991</v>
      </c>
      <c r="F43" s="161">
        <v>7320</v>
      </c>
      <c r="G43" s="161">
        <f>Tabla132935[[#This Row],[H]]+Tabla132935[[#This Row],[M]]</f>
        <v>13311</v>
      </c>
      <c r="H43" s="162">
        <f t="shared" si="9"/>
        <v>0.59557046979865769</v>
      </c>
      <c r="I43" s="147"/>
      <c r="J43" s="170">
        <v>10</v>
      </c>
      <c r="K43" s="157" t="s">
        <v>334</v>
      </c>
      <c r="L43" s="171">
        <v>0</v>
      </c>
      <c r="M43" s="172">
        <v>0</v>
      </c>
      <c r="N43" s="171">
        <v>0</v>
      </c>
      <c r="O43" s="172">
        <v>0</v>
      </c>
      <c r="P43" s="171">
        <v>0</v>
      </c>
      <c r="Q43" s="172">
        <v>0</v>
      </c>
      <c r="R43" s="171">
        <v>0</v>
      </c>
      <c r="S43" s="172">
        <v>0</v>
      </c>
      <c r="T43" s="171">
        <v>74</v>
      </c>
      <c r="U43" s="172">
        <v>78</v>
      </c>
      <c r="V43" s="171">
        <v>104</v>
      </c>
      <c r="W43" s="172">
        <v>152</v>
      </c>
      <c r="X43" s="171">
        <v>73</v>
      </c>
      <c r="Y43" s="172">
        <v>82</v>
      </c>
      <c r="Z43" s="173">
        <f t="shared" si="11"/>
        <v>251</v>
      </c>
      <c r="AA43" s="174">
        <f t="shared" si="11"/>
        <v>312</v>
      </c>
      <c r="AB43" s="175">
        <f t="shared" si="14"/>
        <v>563</v>
      </c>
      <c r="AC43" s="206"/>
      <c r="AE43" s="142"/>
      <c r="AF43" s="186"/>
      <c r="AG43" s="160" t="s">
        <v>89</v>
      </c>
      <c r="AH43" s="160">
        <v>1522</v>
      </c>
      <c r="AI43" s="161">
        <v>1856</v>
      </c>
      <c r="AJ43" s="161">
        <f>Tabla13293538[[#This Row],[H]]+Tabla13293538[[#This Row],[M]]</f>
        <v>3378</v>
      </c>
      <c r="AK43" s="162">
        <f t="shared" si="10"/>
        <v>0.15114093959731545</v>
      </c>
      <c r="AL43" s="147"/>
      <c r="AM43" s="170">
        <v>10</v>
      </c>
      <c r="AN43" s="157" t="s">
        <v>323</v>
      </c>
      <c r="AO43" s="171">
        <v>0</v>
      </c>
      <c r="AP43" s="172">
        <v>0</v>
      </c>
      <c r="AQ43" s="171">
        <v>0</v>
      </c>
      <c r="AR43" s="172">
        <v>0</v>
      </c>
      <c r="AS43" s="171">
        <v>0</v>
      </c>
      <c r="AT43" s="172">
        <v>0</v>
      </c>
      <c r="AU43" s="171">
        <v>0</v>
      </c>
      <c r="AV43" s="172">
        <v>0</v>
      </c>
      <c r="AW43" s="171">
        <v>8</v>
      </c>
      <c r="AX43" s="172">
        <v>27</v>
      </c>
      <c r="AY43" s="171">
        <v>23</v>
      </c>
      <c r="AZ43" s="172">
        <v>71</v>
      </c>
      <c r="BA43" s="171">
        <v>7</v>
      </c>
      <c r="BB43" s="172">
        <v>11</v>
      </c>
      <c r="BC43" s="173">
        <f t="shared" si="12"/>
        <v>38</v>
      </c>
      <c r="BD43" s="174">
        <f t="shared" si="13"/>
        <v>109</v>
      </c>
      <c r="BE43" s="175">
        <f t="shared" si="15"/>
        <v>147</v>
      </c>
      <c r="BF43" s="206"/>
    </row>
    <row r="44" spans="2:58" ht="14.25" thickTop="1" thickBot="1" x14ac:dyDescent="0.25">
      <c r="B44" s="142"/>
      <c r="C44" s="55"/>
      <c r="D44" s="56" t="s">
        <v>90</v>
      </c>
      <c r="E44" s="56">
        <f>SUM(E33:E43)</f>
        <v>9508</v>
      </c>
      <c r="F44" s="56">
        <f>SUM(F33:F43)</f>
        <v>12842</v>
      </c>
      <c r="G44" s="56">
        <f>SUM(G33:G43)</f>
        <v>22350</v>
      </c>
      <c r="H44" s="57">
        <f>SUM(H33:H43)</f>
        <v>1</v>
      </c>
      <c r="I44" s="145"/>
      <c r="J44" s="210"/>
      <c r="K44" s="211" t="s">
        <v>89</v>
      </c>
      <c r="L44" s="212">
        <v>0</v>
      </c>
      <c r="M44" s="213">
        <v>0</v>
      </c>
      <c r="N44" s="212">
        <v>0</v>
      </c>
      <c r="O44" s="213">
        <v>0</v>
      </c>
      <c r="P44" s="212">
        <v>0</v>
      </c>
      <c r="Q44" s="213">
        <v>0</v>
      </c>
      <c r="R44" s="212">
        <v>0</v>
      </c>
      <c r="S44" s="213">
        <v>0</v>
      </c>
      <c r="T44" s="212">
        <v>847</v>
      </c>
      <c r="U44" s="213">
        <v>968</v>
      </c>
      <c r="V44" s="212">
        <v>2621</v>
      </c>
      <c r="W44" s="213">
        <v>3529</v>
      </c>
      <c r="X44" s="212">
        <v>2523</v>
      </c>
      <c r="Y44" s="214">
        <v>2823</v>
      </c>
      <c r="Z44" s="215">
        <f t="shared" si="11"/>
        <v>5991</v>
      </c>
      <c r="AA44" s="216">
        <f t="shared" si="11"/>
        <v>7320</v>
      </c>
      <c r="AB44" s="183">
        <f t="shared" si="14"/>
        <v>13311</v>
      </c>
      <c r="AC44" s="206"/>
      <c r="AE44" s="142"/>
      <c r="AF44" s="55"/>
      <c r="AG44" s="56" t="s">
        <v>90</v>
      </c>
      <c r="AH44" s="56">
        <f>SUM(AH33:AH43)</f>
        <v>2620</v>
      </c>
      <c r="AI44" s="56">
        <f>SUM(AI33:AI43)</f>
        <v>3445</v>
      </c>
      <c r="AJ44" s="56">
        <f>SUM(AJ33:AJ43)</f>
        <v>6065</v>
      </c>
      <c r="AK44" s="57">
        <f>SUM(AK33:AK43)</f>
        <v>0.27136465324384784</v>
      </c>
      <c r="AL44" s="145"/>
      <c r="AM44" s="210"/>
      <c r="AN44" s="211" t="s">
        <v>89</v>
      </c>
      <c r="AO44" s="212">
        <v>0</v>
      </c>
      <c r="AP44" s="213">
        <v>0</v>
      </c>
      <c r="AQ44" s="212">
        <v>0</v>
      </c>
      <c r="AR44" s="213">
        <v>0</v>
      </c>
      <c r="AS44" s="212">
        <v>0</v>
      </c>
      <c r="AT44" s="213">
        <v>0</v>
      </c>
      <c r="AU44" s="212">
        <v>0</v>
      </c>
      <c r="AV44" s="213">
        <v>0</v>
      </c>
      <c r="AW44" s="212">
        <v>200</v>
      </c>
      <c r="AX44" s="213">
        <v>238</v>
      </c>
      <c r="AY44" s="212">
        <v>641</v>
      </c>
      <c r="AZ44" s="213">
        <v>882</v>
      </c>
      <c r="BA44" s="212">
        <v>681</v>
      </c>
      <c r="BB44" s="214">
        <v>736</v>
      </c>
      <c r="BC44" s="215">
        <f t="shared" si="12"/>
        <v>1522</v>
      </c>
      <c r="BD44" s="216">
        <f t="shared" si="13"/>
        <v>1856</v>
      </c>
      <c r="BE44" s="183">
        <f t="shared" si="15"/>
        <v>3378</v>
      </c>
      <c r="BF44" s="206"/>
    </row>
    <row r="45" spans="2:58" ht="14.25" customHeight="1" thickTop="1" thickBot="1" x14ac:dyDescent="0.25">
      <c r="B45" s="142"/>
      <c r="C45" s="229" t="s">
        <v>331</v>
      </c>
      <c r="D45" s="149"/>
      <c r="E45" s="145"/>
      <c r="F45" s="145"/>
      <c r="G45" s="145"/>
      <c r="H45" s="145"/>
      <c r="I45" s="145"/>
      <c r="J45" s="282"/>
      <c r="K45" s="283" t="s">
        <v>90</v>
      </c>
      <c r="L45" s="91">
        <f t="shared" ref="L45:Y45" si="16">SUM(L34:L44)</f>
        <v>0</v>
      </c>
      <c r="M45" s="92">
        <f t="shared" si="16"/>
        <v>0</v>
      </c>
      <c r="N45" s="91">
        <f t="shared" si="16"/>
        <v>0</v>
      </c>
      <c r="O45" s="92">
        <f t="shared" si="16"/>
        <v>0</v>
      </c>
      <c r="P45" s="92">
        <f t="shared" si="16"/>
        <v>0</v>
      </c>
      <c r="Q45" s="92">
        <f t="shared" si="16"/>
        <v>0</v>
      </c>
      <c r="R45" s="91">
        <f t="shared" si="16"/>
        <v>0</v>
      </c>
      <c r="S45" s="92">
        <f t="shared" si="16"/>
        <v>0</v>
      </c>
      <c r="T45" s="91">
        <f t="shared" si="16"/>
        <v>1606</v>
      </c>
      <c r="U45" s="92">
        <f t="shared" si="16"/>
        <v>2077</v>
      </c>
      <c r="V45" s="91">
        <f t="shared" si="16"/>
        <v>4418</v>
      </c>
      <c r="W45" s="92">
        <f t="shared" si="16"/>
        <v>6512</v>
      </c>
      <c r="X45" s="91">
        <f t="shared" si="16"/>
        <v>3484</v>
      </c>
      <c r="Y45" s="92">
        <f t="shared" si="16"/>
        <v>4253</v>
      </c>
      <c r="Z45" s="91">
        <f t="shared" si="11"/>
        <v>9508</v>
      </c>
      <c r="AA45" s="92">
        <f t="shared" si="11"/>
        <v>12842</v>
      </c>
      <c r="AB45" s="93">
        <f>SUM(AB34:AB44)</f>
        <v>22350</v>
      </c>
      <c r="AC45" s="206"/>
      <c r="AE45" s="142"/>
      <c r="AF45" s="229" t="s">
        <v>319</v>
      </c>
      <c r="AG45" s="149"/>
      <c r="AH45" s="145"/>
      <c r="AI45" s="145"/>
      <c r="AJ45" s="145"/>
      <c r="AK45" s="145"/>
      <c r="AL45" s="145"/>
      <c r="AM45" s="282"/>
      <c r="AN45" s="283" t="s">
        <v>90</v>
      </c>
      <c r="AO45" s="91">
        <f t="shared" ref="AO45:BB45" si="17">SUM(AO34:AO44)</f>
        <v>0</v>
      </c>
      <c r="AP45" s="92">
        <f t="shared" si="17"/>
        <v>0</v>
      </c>
      <c r="AQ45" s="91">
        <f t="shared" si="17"/>
        <v>0</v>
      </c>
      <c r="AR45" s="92">
        <f t="shared" si="17"/>
        <v>0</v>
      </c>
      <c r="AS45" s="92">
        <f t="shared" si="17"/>
        <v>0</v>
      </c>
      <c r="AT45" s="92">
        <f t="shared" si="17"/>
        <v>0</v>
      </c>
      <c r="AU45" s="91">
        <f t="shared" si="17"/>
        <v>0</v>
      </c>
      <c r="AV45" s="92">
        <f t="shared" si="17"/>
        <v>0</v>
      </c>
      <c r="AW45" s="91">
        <f t="shared" si="17"/>
        <v>405</v>
      </c>
      <c r="AX45" s="92">
        <f t="shared" si="17"/>
        <v>500</v>
      </c>
      <c r="AY45" s="91">
        <f t="shared" si="17"/>
        <v>1221</v>
      </c>
      <c r="AZ45" s="92">
        <f t="shared" si="17"/>
        <v>1715</v>
      </c>
      <c r="BA45" s="91">
        <f t="shared" si="17"/>
        <v>994</v>
      </c>
      <c r="BB45" s="92">
        <f t="shared" si="17"/>
        <v>1230</v>
      </c>
      <c r="BC45" s="91">
        <f t="shared" si="12"/>
        <v>2620</v>
      </c>
      <c r="BD45" s="92">
        <f t="shared" si="13"/>
        <v>3445</v>
      </c>
      <c r="BE45" s="93">
        <f>SUM(BE34:BE44)</f>
        <v>6065</v>
      </c>
      <c r="BF45" s="206"/>
    </row>
    <row r="46" spans="2:58" ht="13.5" thickTop="1" x14ac:dyDescent="0.2">
      <c r="B46" s="142"/>
      <c r="C46" s="148"/>
      <c r="D46" s="149"/>
      <c r="E46" s="145"/>
      <c r="F46" s="145"/>
      <c r="G46" s="145"/>
      <c r="H46" s="145"/>
      <c r="I46" s="145"/>
      <c r="J46" s="145"/>
      <c r="K46" s="145"/>
      <c r="L46" s="145"/>
      <c r="M46" s="145"/>
      <c r="N46" s="145"/>
      <c r="O46" s="145"/>
      <c r="P46" s="145"/>
      <c r="Q46" s="145"/>
      <c r="R46" s="145"/>
      <c r="S46" s="145"/>
      <c r="T46" s="145"/>
      <c r="U46" s="145"/>
      <c r="V46" s="145"/>
      <c r="W46" s="145"/>
      <c r="X46" s="145"/>
      <c r="Y46" s="145"/>
      <c r="Z46" s="145"/>
      <c r="AA46" s="145"/>
      <c r="AB46" s="145"/>
      <c r="AC46" s="206"/>
      <c r="AE46" s="142"/>
      <c r="AF46" s="148"/>
      <c r="AG46" s="149"/>
      <c r="AH46" s="145"/>
      <c r="AI46" s="145"/>
      <c r="AJ46" s="145"/>
      <c r="AK46" s="145"/>
      <c r="AL46" s="145"/>
      <c r="AM46" s="145"/>
      <c r="AN46" s="145"/>
      <c r="AO46" s="145"/>
      <c r="AP46" s="145"/>
      <c r="AQ46" s="145"/>
      <c r="AR46" s="145"/>
      <c r="AS46" s="145"/>
      <c r="AT46" s="145"/>
      <c r="AU46" s="145"/>
      <c r="AV46" s="145"/>
      <c r="AW46" s="145"/>
      <c r="AX46" s="145"/>
      <c r="AY46" s="145"/>
      <c r="AZ46" s="145"/>
      <c r="BA46" s="145"/>
      <c r="BB46" s="145"/>
      <c r="BC46" s="145"/>
      <c r="BD46" s="145"/>
      <c r="BE46" s="145"/>
      <c r="BF46" s="206"/>
    </row>
    <row r="47" spans="2:58" x14ac:dyDescent="0.2">
      <c r="B47" s="142"/>
      <c r="C47" s="148"/>
      <c r="D47" s="149"/>
      <c r="E47" s="145"/>
      <c r="F47" s="145"/>
      <c r="G47" s="145"/>
      <c r="H47" s="145"/>
      <c r="I47" s="145"/>
      <c r="J47" s="145"/>
      <c r="K47" s="145"/>
      <c r="L47" s="145"/>
      <c r="M47" s="145"/>
      <c r="N47" s="145"/>
      <c r="O47" s="145"/>
      <c r="P47" s="145"/>
      <c r="Q47" s="145"/>
      <c r="R47" s="145"/>
      <c r="S47" s="145"/>
      <c r="T47" s="145"/>
      <c r="U47" s="145"/>
      <c r="V47" s="145"/>
      <c r="W47" s="145"/>
      <c r="X47" s="145"/>
      <c r="Y47" s="145"/>
      <c r="Z47" s="145"/>
      <c r="AA47" s="145"/>
      <c r="AB47" s="145"/>
      <c r="AC47" s="206"/>
      <c r="AE47" s="142"/>
      <c r="AF47" s="148"/>
      <c r="AG47" s="149"/>
      <c r="AH47" s="145"/>
      <c r="AI47" s="145"/>
      <c r="AJ47" s="145"/>
      <c r="AK47" s="145"/>
      <c r="AL47" s="145"/>
      <c r="AM47" s="145"/>
      <c r="AN47" s="145"/>
      <c r="AO47" s="145"/>
      <c r="AP47" s="145"/>
      <c r="AQ47" s="145"/>
      <c r="AR47" s="145"/>
      <c r="AS47" s="145"/>
      <c r="AT47" s="145"/>
      <c r="AU47" s="145"/>
      <c r="AV47" s="145"/>
      <c r="AW47" s="145"/>
      <c r="AX47" s="145"/>
      <c r="AY47" s="145"/>
      <c r="AZ47" s="145"/>
      <c r="BA47" s="145"/>
      <c r="BB47" s="145"/>
      <c r="BC47" s="145"/>
      <c r="BD47" s="145"/>
      <c r="BE47" s="145"/>
      <c r="BF47" s="206"/>
    </row>
    <row r="48" spans="2:58" ht="15.75" x14ac:dyDescent="0.25">
      <c r="B48" s="142"/>
      <c r="C48" s="224" t="s">
        <v>333</v>
      </c>
      <c r="D48" s="145"/>
      <c r="E48" s="145"/>
      <c r="F48" s="145"/>
      <c r="G48" s="145"/>
      <c r="H48" s="145"/>
      <c r="I48" s="145"/>
      <c r="J48" s="145"/>
      <c r="K48" s="145"/>
      <c r="L48" s="145"/>
      <c r="M48" s="145"/>
      <c r="N48" s="145"/>
      <c r="O48" s="145"/>
      <c r="P48" s="145"/>
      <c r="Q48" s="145"/>
      <c r="R48" s="145"/>
      <c r="S48" s="145"/>
      <c r="T48" s="145"/>
      <c r="U48" s="145"/>
      <c r="V48" s="145"/>
      <c r="W48" s="145"/>
      <c r="X48" s="145"/>
      <c r="Y48" s="145"/>
      <c r="Z48" s="145"/>
      <c r="AA48" s="145"/>
      <c r="AB48" s="145"/>
      <c r="AC48" s="206"/>
      <c r="AE48" s="142"/>
      <c r="AF48" s="224" t="s">
        <v>328</v>
      </c>
      <c r="AG48" s="145"/>
      <c r="AH48" s="145"/>
      <c r="AI48" s="145"/>
      <c r="AJ48" s="145"/>
      <c r="AK48" s="145"/>
      <c r="AL48" s="145"/>
      <c r="AM48" s="145"/>
      <c r="AN48" s="145"/>
      <c r="AO48" s="145"/>
      <c r="AP48" s="145"/>
      <c r="AQ48" s="145"/>
      <c r="AR48" s="145"/>
      <c r="AS48" s="145"/>
      <c r="AT48" s="145"/>
      <c r="AU48" s="145"/>
      <c r="AV48" s="145"/>
      <c r="AW48" s="145"/>
      <c r="AX48" s="145"/>
      <c r="AY48" s="145"/>
      <c r="AZ48" s="145"/>
      <c r="BA48" s="145"/>
      <c r="BB48" s="145"/>
      <c r="BC48" s="145"/>
      <c r="BD48" s="145"/>
      <c r="BE48" s="145"/>
      <c r="BF48" s="206"/>
    </row>
    <row r="49" spans="2:58" ht="16.5" thickBot="1" x14ac:dyDescent="0.3">
      <c r="B49" s="142"/>
      <c r="C49" s="146"/>
      <c r="D49" s="145"/>
      <c r="E49" s="145"/>
      <c r="F49" s="145"/>
      <c r="G49" s="145"/>
      <c r="H49" s="145"/>
      <c r="I49" s="145"/>
      <c r="J49" s="145"/>
      <c r="K49" s="145"/>
      <c r="L49" s="145"/>
      <c r="M49" s="145"/>
      <c r="N49" s="145"/>
      <c r="O49" s="145"/>
      <c r="P49" s="145"/>
      <c r="Q49" s="145"/>
      <c r="R49" s="145"/>
      <c r="S49" s="145"/>
      <c r="T49" s="145"/>
      <c r="U49" s="145"/>
      <c r="V49" s="145"/>
      <c r="W49" s="145"/>
      <c r="X49" s="145"/>
      <c r="Y49" s="145"/>
      <c r="Z49" s="145"/>
      <c r="AA49" s="145"/>
      <c r="AB49" s="145"/>
      <c r="AC49" s="206"/>
      <c r="AE49" s="142"/>
      <c r="AF49" s="146"/>
      <c r="AG49" s="145"/>
      <c r="AH49" s="145"/>
      <c r="AI49" s="145"/>
      <c r="AJ49" s="145"/>
      <c r="AK49" s="145"/>
      <c r="AL49" s="145"/>
      <c r="AM49" s="145"/>
      <c r="AN49" s="145"/>
      <c r="AO49" s="145"/>
      <c r="AP49" s="145"/>
      <c r="AQ49" s="145"/>
      <c r="AR49" s="145"/>
      <c r="AS49" s="145"/>
      <c r="AT49" s="145"/>
      <c r="AU49" s="145"/>
      <c r="AV49" s="145"/>
      <c r="AW49" s="145"/>
      <c r="AX49" s="145"/>
      <c r="AY49" s="145"/>
      <c r="AZ49" s="145"/>
      <c r="BA49" s="145"/>
      <c r="BB49" s="145"/>
      <c r="BC49" s="145"/>
      <c r="BD49" s="145"/>
      <c r="BE49" s="145"/>
      <c r="BF49" s="206"/>
    </row>
    <row r="50" spans="2:58" ht="14.25" customHeight="1" thickTop="1" thickBot="1" x14ac:dyDescent="0.25">
      <c r="B50" s="142"/>
      <c r="C50" s="230"/>
      <c r="D50" s="145"/>
      <c r="E50" s="145"/>
      <c r="F50" s="145"/>
      <c r="G50" s="145"/>
      <c r="H50" s="145"/>
      <c r="I50" s="145"/>
      <c r="J50" s="269" t="s">
        <v>66</v>
      </c>
      <c r="K50" s="276" t="s">
        <v>67</v>
      </c>
      <c r="L50" s="279" t="s">
        <v>93</v>
      </c>
      <c r="M50" s="280"/>
      <c r="N50" s="280"/>
      <c r="O50" s="280"/>
      <c r="P50" s="280"/>
      <c r="Q50" s="280"/>
      <c r="R50" s="280"/>
      <c r="S50" s="280"/>
      <c r="T50" s="280"/>
      <c r="U50" s="280"/>
      <c r="V50" s="280"/>
      <c r="W50" s="280"/>
      <c r="X50" s="280"/>
      <c r="Y50" s="281"/>
      <c r="Z50" s="262" t="s">
        <v>68</v>
      </c>
      <c r="AA50" s="266"/>
      <c r="AB50" s="269" t="s">
        <v>69</v>
      </c>
      <c r="AC50" s="206"/>
      <c r="AE50" s="142"/>
      <c r="AF50" s="232"/>
      <c r="AG50" s="145"/>
      <c r="AH50" s="145"/>
      <c r="AI50" s="145"/>
      <c r="AJ50" s="145"/>
      <c r="AK50" s="145"/>
      <c r="AL50" s="145"/>
      <c r="AM50" s="269" t="s">
        <v>66</v>
      </c>
      <c r="AN50" s="276" t="s">
        <v>67</v>
      </c>
      <c r="AO50" s="279" t="s">
        <v>93</v>
      </c>
      <c r="AP50" s="280"/>
      <c r="AQ50" s="280"/>
      <c r="AR50" s="280"/>
      <c r="AS50" s="280"/>
      <c r="AT50" s="280"/>
      <c r="AU50" s="280"/>
      <c r="AV50" s="280"/>
      <c r="AW50" s="280"/>
      <c r="AX50" s="280"/>
      <c r="AY50" s="280"/>
      <c r="AZ50" s="280"/>
      <c r="BA50" s="280"/>
      <c r="BB50" s="281"/>
      <c r="BC50" s="262" t="s">
        <v>68</v>
      </c>
      <c r="BD50" s="266"/>
      <c r="BE50" s="269" t="s">
        <v>69</v>
      </c>
      <c r="BF50" s="206"/>
    </row>
    <row r="51" spans="2:58" ht="14.25" customHeight="1" thickTop="1" thickBot="1" x14ac:dyDescent="0.25">
      <c r="B51" s="142"/>
      <c r="C51" s="51" t="s">
        <v>60</v>
      </c>
      <c r="D51" s="52" t="s">
        <v>70</v>
      </c>
      <c r="E51" s="53" t="s">
        <v>55</v>
      </c>
      <c r="F51" s="54" t="s">
        <v>56</v>
      </c>
      <c r="G51" s="54" t="s">
        <v>57</v>
      </c>
      <c r="H51" s="54" t="s">
        <v>71</v>
      </c>
      <c r="I51" s="145"/>
      <c r="J51" s="270"/>
      <c r="K51" s="277"/>
      <c r="L51" s="272" t="s">
        <v>72</v>
      </c>
      <c r="M51" s="273"/>
      <c r="N51" s="274" t="s">
        <v>73</v>
      </c>
      <c r="O51" s="275"/>
      <c r="P51" s="274" t="s">
        <v>74</v>
      </c>
      <c r="Q51" s="275"/>
      <c r="R51" s="272" t="s">
        <v>75</v>
      </c>
      <c r="S51" s="273"/>
      <c r="T51" s="272" t="s">
        <v>76</v>
      </c>
      <c r="U51" s="273"/>
      <c r="V51" s="272" t="s">
        <v>77</v>
      </c>
      <c r="W51" s="273"/>
      <c r="X51" s="272" t="s">
        <v>78</v>
      </c>
      <c r="Y51" s="273"/>
      <c r="Z51" s="267"/>
      <c r="AA51" s="268"/>
      <c r="AB51" s="270"/>
      <c r="AC51" s="206"/>
      <c r="AE51" s="142"/>
      <c r="AF51" s="51" t="s">
        <v>60</v>
      </c>
      <c r="AG51" s="52" t="s">
        <v>70</v>
      </c>
      <c r="AH51" s="53" t="s">
        <v>55</v>
      </c>
      <c r="AI51" s="54" t="s">
        <v>56</v>
      </c>
      <c r="AJ51" s="54" t="s">
        <v>57</v>
      </c>
      <c r="AK51" s="54" t="s">
        <v>71</v>
      </c>
      <c r="AL51" s="145"/>
      <c r="AM51" s="270"/>
      <c r="AN51" s="277"/>
      <c r="AO51" s="272" t="s">
        <v>72</v>
      </c>
      <c r="AP51" s="273"/>
      <c r="AQ51" s="274" t="s">
        <v>73</v>
      </c>
      <c r="AR51" s="275"/>
      <c r="AS51" s="274" t="s">
        <v>74</v>
      </c>
      <c r="AT51" s="275"/>
      <c r="AU51" s="272" t="s">
        <v>75</v>
      </c>
      <c r="AV51" s="273"/>
      <c r="AW51" s="272" t="s">
        <v>76</v>
      </c>
      <c r="AX51" s="273"/>
      <c r="AY51" s="272" t="s">
        <v>77</v>
      </c>
      <c r="AZ51" s="273"/>
      <c r="BA51" s="272" t="s">
        <v>78</v>
      </c>
      <c r="BB51" s="273"/>
      <c r="BC51" s="267"/>
      <c r="BD51" s="268"/>
      <c r="BE51" s="270"/>
      <c r="BF51" s="206"/>
    </row>
    <row r="52" spans="2:58" ht="14.25" thickTop="1" thickBot="1" x14ac:dyDescent="0.25">
      <c r="B52" s="142"/>
      <c r="C52" s="184">
        <v>1</v>
      </c>
      <c r="D52" s="154" t="s">
        <v>334</v>
      </c>
      <c r="E52" s="154">
        <v>697</v>
      </c>
      <c r="F52" s="155">
        <v>705</v>
      </c>
      <c r="G52" s="155">
        <f>+Tabla1343036[[#This Row],[H]]+Tabla1343036[[#This Row],[M]]</f>
        <v>1402</v>
      </c>
      <c r="H52" s="156">
        <f t="shared" ref="H52:H62" si="18">G52/$G$63</f>
        <v>0.18389296956977963</v>
      </c>
      <c r="I52" s="145"/>
      <c r="J52" s="270"/>
      <c r="K52" s="278"/>
      <c r="L52" s="51" t="s">
        <v>55</v>
      </c>
      <c r="M52" s="86" t="s">
        <v>56</v>
      </c>
      <c r="N52" s="87" t="s">
        <v>55</v>
      </c>
      <c r="O52" s="86" t="s">
        <v>56</v>
      </c>
      <c r="P52" s="87" t="s">
        <v>55</v>
      </c>
      <c r="Q52" s="86" t="s">
        <v>56</v>
      </c>
      <c r="R52" s="87" t="s">
        <v>55</v>
      </c>
      <c r="S52" s="86" t="s">
        <v>56</v>
      </c>
      <c r="T52" s="87" t="s">
        <v>55</v>
      </c>
      <c r="U52" s="86" t="s">
        <v>56</v>
      </c>
      <c r="V52" s="87" t="s">
        <v>55</v>
      </c>
      <c r="W52" s="86" t="s">
        <v>56</v>
      </c>
      <c r="X52" s="87" t="s">
        <v>55</v>
      </c>
      <c r="Y52" s="88" t="s">
        <v>56</v>
      </c>
      <c r="Z52" s="89" t="s">
        <v>55</v>
      </c>
      <c r="AA52" s="90" t="s">
        <v>56</v>
      </c>
      <c r="AB52" s="271"/>
      <c r="AC52" s="206"/>
      <c r="AE52" s="142"/>
      <c r="AF52" s="184">
        <v>1</v>
      </c>
      <c r="AG52" s="154" t="s">
        <v>80</v>
      </c>
      <c r="AH52" s="154">
        <v>92</v>
      </c>
      <c r="AI52" s="155">
        <v>114</v>
      </c>
      <c r="AJ52" s="155">
        <f>+Tabla134303650[[#This Row],[H]]+Tabla134303650[[#This Row],[M]]</f>
        <v>206</v>
      </c>
      <c r="AK52" s="156">
        <f t="shared" ref="AK52:AK62" si="19">AJ52/$G$63</f>
        <v>2.7019937040923401E-2</v>
      </c>
      <c r="AL52" s="145"/>
      <c r="AM52" s="270"/>
      <c r="AN52" s="278"/>
      <c r="AO52" s="51" t="s">
        <v>55</v>
      </c>
      <c r="AP52" s="86" t="s">
        <v>56</v>
      </c>
      <c r="AQ52" s="87" t="s">
        <v>55</v>
      </c>
      <c r="AR52" s="86" t="s">
        <v>56</v>
      </c>
      <c r="AS52" s="87" t="s">
        <v>55</v>
      </c>
      <c r="AT52" s="86" t="s">
        <v>56</v>
      </c>
      <c r="AU52" s="87" t="s">
        <v>55</v>
      </c>
      <c r="AV52" s="86" t="s">
        <v>56</v>
      </c>
      <c r="AW52" s="87" t="s">
        <v>55</v>
      </c>
      <c r="AX52" s="86" t="s">
        <v>56</v>
      </c>
      <c r="AY52" s="87" t="s">
        <v>55</v>
      </c>
      <c r="AZ52" s="86" t="s">
        <v>56</v>
      </c>
      <c r="BA52" s="87" t="s">
        <v>55</v>
      </c>
      <c r="BB52" s="88" t="s">
        <v>56</v>
      </c>
      <c r="BC52" s="89" t="s">
        <v>55</v>
      </c>
      <c r="BD52" s="90" t="s">
        <v>56</v>
      </c>
      <c r="BE52" s="271"/>
      <c r="BF52" s="206"/>
    </row>
    <row r="53" spans="2:58" ht="13.5" thickTop="1" x14ac:dyDescent="0.2">
      <c r="B53" s="142"/>
      <c r="C53" s="185">
        <v>2</v>
      </c>
      <c r="D53" s="157" t="s">
        <v>87</v>
      </c>
      <c r="E53" s="157">
        <v>440</v>
      </c>
      <c r="F53" s="158">
        <v>375</v>
      </c>
      <c r="G53" s="158">
        <f>+Tabla1343036[[#This Row],[H]]+Tabla1343036[[#This Row],[M]]</f>
        <v>815</v>
      </c>
      <c r="H53" s="159">
        <f t="shared" si="18"/>
        <v>0.10689926547743966</v>
      </c>
      <c r="I53" s="145"/>
      <c r="J53" s="163">
        <v>1</v>
      </c>
      <c r="K53" s="164" t="s">
        <v>334</v>
      </c>
      <c r="L53" s="165">
        <v>14</v>
      </c>
      <c r="M53" s="166">
        <v>16</v>
      </c>
      <c r="N53" s="165">
        <v>309</v>
      </c>
      <c r="O53" s="166">
        <v>343</v>
      </c>
      <c r="P53" s="165">
        <v>245</v>
      </c>
      <c r="Q53" s="166">
        <v>223</v>
      </c>
      <c r="R53" s="165">
        <v>129</v>
      </c>
      <c r="S53" s="166">
        <v>123</v>
      </c>
      <c r="T53" s="165">
        <v>0</v>
      </c>
      <c r="U53" s="166">
        <v>0</v>
      </c>
      <c r="V53" s="165">
        <v>0</v>
      </c>
      <c r="W53" s="166">
        <v>0</v>
      </c>
      <c r="X53" s="165">
        <v>0</v>
      </c>
      <c r="Y53" s="166">
        <v>0</v>
      </c>
      <c r="Z53" s="167">
        <f t="shared" ref="Z53:AA64" si="20">L53+N53+P53+R53+T53+V53+X53</f>
        <v>697</v>
      </c>
      <c r="AA53" s="168">
        <f t="shared" si="20"/>
        <v>705</v>
      </c>
      <c r="AB53" s="169">
        <f>SUM(Z53:AA53)</f>
        <v>1402</v>
      </c>
      <c r="AC53" s="206"/>
      <c r="AE53" s="142"/>
      <c r="AF53" s="185">
        <v>2</v>
      </c>
      <c r="AG53" s="157" t="s">
        <v>150</v>
      </c>
      <c r="AH53" s="157">
        <v>125</v>
      </c>
      <c r="AI53" s="158">
        <v>58</v>
      </c>
      <c r="AJ53" s="158">
        <f>+Tabla134303650[[#This Row],[H]]+Tabla134303650[[#This Row],[M]]</f>
        <v>183</v>
      </c>
      <c r="AK53" s="159">
        <f t="shared" si="19"/>
        <v>2.400314795383001E-2</v>
      </c>
      <c r="AL53" s="145"/>
      <c r="AM53" s="163">
        <v>1</v>
      </c>
      <c r="AN53" s="164" t="s">
        <v>80</v>
      </c>
      <c r="AO53" s="165">
        <v>0</v>
      </c>
      <c r="AP53" s="166">
        <v>0</v>
      </c>
      <c r="AQ53" s="165">
        <v>10</v>
      </c>
      <c r="AR53" s="166">
        <v>24</v>
      </c>
      <c r="AS53" s="165">
        <v>42</v>
      </c>
      <c r="AT53" s="166">
        <v>40</v>
      </c>
      <c r="AU53" s="165">
        <v>40</v>
      </c>
      <c r="AV53" s="166">
        <v>50</v>
      </c>
      <c r="AW53" s="165">
        <v>0</v>
      </c>
      <c r="AX53" s="166">
        <v>0</v>
      </c>
      <c r="AY53" s="165">
        <v>0</v>
      </c>
      <c r="AZ53" s="166">
        <v>0</v>
      </c>
      <c r="BA53" s="165">
        <v>0</v>
      </c>
      <c r="BB53" s="166">
        <v>0</v>
      </c>
      <c r="BC53" s="167">
        <f t="shared" ref="BC53:BC64" si="21">AO53+AQ53+AS53+AU53+AW53+AY53+BA53</f>
        <v>92</v>
      </c>
      <c r="BD53" s="168">
        <f t="shared" ref="BD53:BD64" si="22">AP53+AR53+AT53+AV53+AX53+AZ53+BB53</f>
        <v>114</v>
      </c>
      <c r="BE53" s="169">
        <f>SUM(BC53:BD53)</f>
        <v>206</v>
      </c>
      <c r="BF53" s="206"/>
    </row>
    <row r="54" spans="2:58" x14ac:dyDescent="0.2">
      <c r="B54" s="142"/>
      <c r="C54" s="185">
        <v>3</v>
      </c>
      <c r="D54" s="157" t="s">
        <v>80</v>
      </c>
      <c r="E54" s="157">
        <v>392</v>
      </c>
      <c r="F54" s="158">
        <v>387</v>
      </c>
      <c r="G54" s="158">
        <f>+Tabla1343036[[#This Row],[H]]+Tabla1343036[[#This Row],[M]]</f>
        <v>779</v>
      </c>
      <c r="H54" s="159">
        <f t="shared" si="18"/>
        <v>0.10217733473242392</v>
      </c>
      <c r="I54" s="145"/>
      <c r="J54" s="170">
        <v>2</v>
      </c>
      <c r="K54" s="157" t="s">
        <v>87</v>
      </c>
      <c r="L54" s="171">
        <v>10</v>
      </c>
      <c r="M54" s="172">
        <v>16</v>
      </c>
      <c r="N54" s="171">
        <v>282</v>
      </c>
      <c r="O54" s="172">
        <v>209</v>
      </c>
      <c r="P54" s="171">
        <v>100</v>
      </c>
      <c r="Q54" s="172">
        <v>94</v>
      </c>
      <c r="R54" s="171">
        <v>48</v>
      </c>
      <c r="S54" s="172">
        <v>56</v>
      </c>
      <c r="T54" s="171">
        <v>0</v>
      </c>
      <c r="U54" s="172">
        <v>0</v>
      </c>
      <c r="V54" s="171">
        <v>0</v>
      </c>
      <c r="W54" s="172">
        <v>0</v>
      </c>
      <c r="X54" s="171">
        <v>0</v>
      </c>
      <c r="Y54" s="172">
        <v>0</v>
      </c>
      <c r="Z54" s="173">
        <f t="shared" si="20"/>
        <v>440</v>
      </c>
      <c r="AA54" s="174">
        <f t="shared" si="20"/>
        <v>375</v>
      </c>
      <c r="AB54" s="175">
        <f t="shared" ref="AB54:AB63" si="23">SUM(Z54:AA54)</f>
        <v>815</v>
      </c>
      <c r="AC54" s="206"/>
      <c r="AE54" s="142"/>
      <c r="AF54" s="185">
        <v>3</v>
      </c>
      <c r="AG54" s="157" t="s">
        <v>87</v>
      </c>
      <c r="AH54" s="157">
        <v>79</v>
      </c>
      <c r="AI54" s="158">
        <v>88</v>
      </c>
      <c r="AJ54" s="158">
        <f>+Tabla134303650[[#This Row],[H]]+Tabla134303650[[#This Row],[M]]</f>
        <v>167</v>
      </c>
      <c r="AK54" s="159">
        <f t="shared" si="19"/>
        <v>2.1904512067156347E-2</v>
      </c>
      <c r="AL54" s="145"/>
      <c r="AM54" s="170">
        <v>2</v>
      </c>
      <c r="AN54" s="157" t="s">
        <v>150</v>
      </c>
      <c r="AO54" s="171">
        <v>0</v>
      </c>
      <c r="AP54" s="172">
        <v>0</v>
      </c>
      <c r="AQ54" s="171">
        <v>15</v>
      </c>
      <c r="AR54" s="172">
        <v>10</v>
      </c>
      <c r="AS54" s="171">
        <v>46</v>
      </c>
      <c r="AT54" s="172">
        <v>34</v>
      </c>
      <c r="AU54" s="171">
        <v>64</v>
      </c>
      <c r="AV54" s="172">
        <v>14</v>
      </c>
      <c r="AW54" s="171">
        <v>0</v>
      </c>
      <c r="AX54" s="172">
        <v>0</v>
      </c>
      <c r="AY54" s="171">
        <v>0</v>
      </c>
      <c r="AZ54" s="172">
        <v>0</v>
      </c>
      <c r="BA54" s="171">
        <v>0</v>
      </c>
      <c r="BB54" s="172">
        <v>0</v>
      </c>
      <c r="BC54" s="173">
        <f t="shared" si="21"/>
        <v>125</v>
      </c>
      <c r="BD54" s="174">
        <f t="shared" si="22"/>
        <v>58</v>
      </c>
      <c r="BE54" s="175">
        <f t="shared" ref="BE54:BE63" si="24">SUM(BC54:BD54)</f>
        <v>183</v>
      </c>
      <c r="BF54" s="206"/>
    </row>
    <row r="55" spans="2:58" x14ac:dyDescent="0.2">
      <c r="B55" s="142"/>
      <c r="C55" s="185">
        <v>4</v>
      </c>
      <c r="D55" s="157" t="s">
        <v>322</v>
      </c>
      <c r="E55" s="157">
        <v>403</v>
      </c>
      <c r="F55" s="158">
        <v>275</v>
      </c>
      <c r="G55" s="158">
        <f>+Tabla1343036[[#This Row],[H]]+Tabla1343036[[#This Row],[M]]</f>
        <v>678</v>
      </c>
      <c r="H55" s="159">
        <f t="shared" si="18"/>
        <v>8.8929695697796435E-2</v>
      </c>
      <c r="I55" s="145"/>
      <c r="J55" s="176">
        <v>3</v>
      </c>
      <c r="K55" s="177" t="s">
        <v>80</v>
      </c>
      <c r="L55" s="171">
        <v>2</v>
      </c>
      <c r="M55" s="172">
        <v>2</v>
      </c>
      <c r="N55" s="171">
        <v>79</v>
      </c>
      <c r="O55" s="172">
        <v>70</v>
      </c>
      <c r="P55" s="171">
        <v>163</v>
      </c>
      <c r="Q55" s="172">
        <v>174</v>
      </c>
      <c r="R55" s="171">
        <v>148</v>
      </c>
      <c r="S55" s="172">
        <v>141</v>
      </c>
      <c r="T55" s="171">
        <v>0</v>
      </c>
      <c r="U55" s="172">
        <v>0</v>
      </c>
      <c r="V55" s="171">
        <v>0</v>
      </c>
      <c r="W55" s="172">
        <v>0</v>
      </c>
      <c r="X55" s="171">
        <v>0</v>
      </c>
      <c r="Y55" s="172">
        <v>0</v>
      </c>
      <c r="Z55" s="173">
        <f t="shared" si="20"/>
        <v>392</v>
      </c>
      <c r="AA55" s="174">
        <f t="shared" si="20"/>
        <v>387</v>
      </c>
      <c r="AB55" s="175">
        <f t="shared" si="23"/>
        <v>779</v>
      </c>
      <c r="AC55" s="206"/>
      <c r="AE55" s="142"/>
      <c r="AF55" s="185">
        <v>4</v>
      </c>
      <c r="AG55" s="157" t="s">
        <v>322</v>
      </c>
      <c r="AH55" s="157">
        <v>78</v>
      </c>
      <c r="AI55" s="158">
        <v>51</v>
      </c>
      <c r="AJ55" s="158">
        <f>+Tabla134303650[[#This Row],[H]]+Tabla134303650[[#This Row],[M]]</f>
        <v>129</v>
      </c>
      <c r="AK55" s="159">
        <f t="shared" si="19"/>
        <v>1.69202518363064E-2</v>
      </c>
      <c r="AL55" s="145"/>
      <c r="AM55" s="176">
        <v>3</v>
      </c>
      <c r="AN55" s="177" t="s">
        <v>87</v>
      </c>
      <c r="AO55" s="171">
        <v>3</v>
      </c>
      <c r="AP55" s="172">
        <v>5</v>
      </c>
      <c r="AQ55" s="171">
        <v>44</v>
      </c>
      <c r="AR55" s="172">
        <v>42</v>
      </c>
      <c r="AS55" s="171">
        <v>22</v>
      </c>
      <c r="AT55" s="172">
        <v>23</v>
      </c>
      <c r="AU55" s="171">
        <v>10</v>
      </c>
      <c r="AV55" s="172">
        <v>18</v>
      </c>
      <c r="AW55" s="171">
        <v>0</v>
      </c>
      <c r="AX55" s="172">
        <v>0</v>
      </c>
      <c r="AY55" s="171">
        <v>0</v>
      </c>
      <c r="AZ55" s="172">
        <v>0</v>
      </c>
      <c r="BA55" s="171">
        <v>0</v>
      </c>
      <c r="BB55" s="172">
        <v>0</v>
      </c>
      <c r="BC55" s="173">
        <f t="shared" si="21"/>
        <v>79</v>
      </c>
      <c r="BD55" s="174">
        <f t="shared" si="22"/>
        <v>88</v>
      </c>
      <c r="BE55" s="175">
        <f t="shared" si="24"/>
        <v>167</v>
      </c>
      <c r="BF55" s="206"/>
    </row>
    <row r="56" spans="2:58" x14ac:dyDescent="0.2">
      <c r="B56" s="142"/>
      <c r="C56" s="185">
        <v>5</v>
      </c>
      <c r="D56" s="157" t="s">
        <v>324</v>
      </c>
      <c r="E56" s="157">
        <v>262</v>
      </c>
      <c r="F56" s="158">
        <v>241</v>
      </c>
      <c r="G56" s="158">
        <f>+Tabla1343036[[#This Row],[H]]+Tabla1343036[[#This Row],[M]]</f>
        <v>503</v>
      </c>
      <c r="H56" s="159">
        <f t="shared" si="18"/>
        <v>6.5975865687303251E-2</v>
      </c>
      <c r="I56" s="145"/>
      <c r="J56" s="170">
        <v>4</v>
      </c>
      <c r="K56" s="157" t="s">
        <v>322</v>
      </c>
      <c r="L56" s="171">
        <v>25</v>
      </c>
      <c r="M56" s="172">
        <v>14</v>
      </c>
      <c r="N56" s="171">
        <v>260</v>
      </c>
      <c r="O56" s="172">
        <v>194</v>
      </c>
      <c r="P56" s="171">
        <v>84</v>
      </c>
      <c r="Q56" s="172">
        <v>42</v>
      </c>
      <c r="R56" s="171">
        <v>34</v>
      </c>
      <c r="S56" s="172">
        <v>25</v>
      </c>
      <c r="T56" s="171">
        <v>0</v>
      </c>
      <c r="U56" s="172">
        <v>0</v>
      </c>
      <c r="V56" s="171">
        <v>0</v>
      </c>
      <c r="W56" s="172">
        <v>0</v>
      </c>
      <c r="X56" s="171">
        <v>0</v>
      </c>
      <c r="Y56" s="172">
        <v>0</v>
      </c>
      <c r="Z56" s="173">
        <f t="shared" si="20"/>
        <v>403</v>
      </c>
      <c r="AA56" s="174">
        <f t="shared" si="20"/>
        <v>275</v>
      </c>
      <c r="AB56" s="175">
        <f t="shared" si="23"/>
        <v>678</v>
      </c>
      <c r="AC56" s="206"/>
      <c r="AE56" s="142"/>
      <c r="AF56" s="185">
        <v>5</v>
      </c>
      <c r="AG56" s="157" t="s">
        <v>320</v>
      </c>
      <c r="AH56" s="157">
        <v>41</v>
      </c>
      <c r="AI56" s="158">
        <v>30</v>
      </c>
      <c r="AJ56" s="158">
        <f>+Tabla134303650[[#This Row],[H]]+Tabla134303650[[#This Row],[M]]</f>
        <v>71</v>
      </c>
      <c r="AK56" s="159">
        <f t="shared" si="19"/>
        <v>9.3126967471143761E-3</v>
      </c>
      <c r="AL56" s="145"/>
      <c r="AM56" s="170">
        <v>4</v>
      </c>
      <c r="AN56" s="157" t="s">
        <v>322</v>
      </c>
      <c r="AO56" s="171">
        <v>7</v>
      </c>
      <c r="AP56" s="172">
        <v>2</v>
      </c>
      <c r="AQ56" s="171">
        <v>43</v>
      </c>
      <c r="AR56" s="172">
        <v>29</v>
      </c>
      <c r="AS56" s="171">
        <v>16</v>
      </c>
      <c r="AT56" s="172">
        <v>11</v>
      </c>
      <c r="AU56" s="171">
        <v>12</v>
      </c>
      <c r="AV56" s="172">
        <v>9</v>
      </c>
      <c r="AW56" s="171">
        <v>0</v>
      </c>
      <c r="AX56" s="172">
        <v>0</v>
      </c>
      <c r="AY56" s="171">
        <v>0</v>
      </c>
      <c r="AZ56" s="172">
        <v>0</v>
      </c>
      <c r="BA56" s="171">
        <v>0</v>
      </c>
      <c r="BB56" s="172">
        <v>0</v>
      </c>
      <c r="BC56" s="173">
        <f t="shared" si="21"/>
        <v>78</v>
      </c>
      <c r="BD56" s="174">
        <f t="shared" si="22"/>
        <v>51</v>
      </c>
      <c r="BE56" s="175">
        <f t="shared" si="24"/>
        <v>129</v>
      </c>
      <c r="BF56" s="206"/>
    </row>
    <row r="57" spans="2:58" x14ac:dyDescent="0.2">
      <c r="B57" s="142"/>
      <c r="C57" s="185">
        <v>6</v>
      </c>
      <c r="D57" s="157" t="s">
        <v>336</v>
      </c>
      <c r="E57" s="157">
        <v>224</v>
      </c>
      <c r="F57" s="158">
        <v>118</v>
      </c>
      <c r="G57" s="158">
        <f>+Tabla1343036[[#This Row],[H]]+Tabla1343036[[#This Row],[M]]</f>
        <v>342</v>
      </c>
      <c r="H57" s="159">
        <f t="shared" si="18"/>
        <v>4.4858342077649528E-2</v>
      </c>
      <c r="I57" s="145"/>
      <c r="J57" s="176">
        <v>5</v>
      </c>
      <c r="K57" s="177" t="s">
        <v>324</v>
      </c>
      <c r="L57" s="171">
        <v>4</v>
      </c>
      <c r="M57" s="172">
        <v>3</v>
      </c>
      <c r="N57" s="171">
        <v>127</v>
      </c>
      <c r="O57" s="172">
        <v>111</v>
      </c>
      <c r="P57" s="171">
        <v>76</v>
      </c>
      <c r="Q57" s="172">
        <v>85</v>
      </c>
      <c r="R57" s="171">
        <v>55</v>
      </c>
      <c r="S57" s="172">
        <v>42</v>
      </c>
      <c r="T57" s="171">
        <v>0</v>
      </c>
      <c r="U57" s="172">
        <v>0</v>
      </c>
      <c r="V57" s="171">
        <v>0</v>
      </c>
      <c r="W57" s="172">
        <v>0</v>
      </c>
      <c r="X57" s="171">
        <v>0</v>
      </c>
      <c r="Y57" s="172">
        <v>0</v>
      </c>
      <c r="Z57" s="173">
        <f t="shared" si="20"/>
        <v>262</v>
      </c>
      <c r="AA57" s="174">
        <f t="shared" si="20"/>
        <v>241</v>
      </c>
      <c r="AB57" s="175">
        <f t="shared" si="23"/>
        <v>503</v>
      </c>
      <c r="AC57" s="206"/>
      <c r="AE57" s="142"/>
      <c r="AF57" s="185">
        <v>6</v>
      </c>
      <c r="AG57" s="157" t="s">
        <v>324</v>
      </c>
      <c r="AH57" s="157">
        <v>20</v>
      </c>
      <c r="AI57" s="158">
        <v>23</v>
      </c>
      <c r="AJ57" s="158">
        <f>+Tabla134303650[[#This Row],[H]]+Tabla134303650[[#This Row],[M]]</f>
        <v>43</v>
      </c>
      <c r="AK57" s="159">
        <f t="shared" si="19"/>
        <v>5.6400839454354666E-3</v>
      </c>
      <c r="AL57" s="145"/>
      <c r="AM57" s="176">
        <v>5</v>
      </c>
      <c r="AN57" s="177" t="s">
        <v>320</v>
      </c>
      <c r="AO57" s="171">
        <v>0</v>
      </c>
      <c r="AP57" s="172">
        <v>0</v>
      </c>
      <c r="AQ57" s="171">
        <v>9</v>
      </c>
      <c r="AR57" s="172">
        <v>10</v>
      </c>
      <c r="AS57" s="171">
        <v>12</v>
      </c>
      <c r="AT57" s="172">
        <v>11</v>
      </c>
      <c r="AU57" s="171">
        <v>20</v>
      </c>
      <c r="AV57" s="172">
        <v>9</v>
      </c>
      <c r="AW57" s="171">
        <v>0</v>
      </c>
      <c r="AX57" s="172">
        <v>0</v>
      </c>
      <c r="AY57" s="171">
        <v>0</v>
      </c>
      <c r="AZ57" s="172">
        <v>0</v>
      </c>
      <c r="BA57" s="171">
        <v>0</v>
      </c>
      <c r="BB57" s="172">
        <v>0</v>
      </c>
      <c r="BC57" s="173">
        <f t="shared" si="21"/>
        <v>41</v>
      </c>
      <c r="BD57" s="174">
        <f t="shared" si="22"/>
        <v>30</v>
      </c>
      <c r="BE57" s="175">
        <f t="shared" si="24"/>
        <v>71</v>
      </c>
      <c r="BF57" s="206"/>
    </row>
    <row r="58" spans="2:58" x14ac:dyDescent="0.2">
      <c r="B58" s="142"/>
      <c r="C58" s="185">
        <v>7</v>
      </c>
      <c r="D58" s="157" t="s">
        <v>338</v>
      </c>
      <c r="E58" s="157">
        <v>182</v>
      </c>
      <c r="F58" s="158">
        <v>154</v>
      </c>
      <c r="G58" s="158">
        <f>+Tabla1343036[[#This Row],[H]]+Tabla1343036[[#This Row],[M]]</f>
        <v>336</v>
      </c>
      <c r="H58" s="159">
        <f t="shared" si="18"/>
        <v>4.4071353620146907E-2</v>
      </c>
      <c r="I58" s="145"/>
      <c r="J58" s="170">
        <v>6</v>
      </c>
      <c r="K58" s="157" t="s">
        <v>336</v>
      </c>
      <c r="L58" s="171">
        <v>0</v>
      </c>
      <c r="M58" s="172">
        <v>0</v>
      </c>
      <c r="N58" s="171">
        <v>43</v>
      </c>
      <c r="O58" s="172">
        <v>28</v>
      </c>
      <c r="P58" s="171">
        <v>84</v>
      </c>
      <c r="Q58" s="172">
        <v>53</v>
      </c>
      <c r="R58" s="171">
        <v>97</v>
      </c>
      <c r="S58" s="172">
        <v>37</v>
      </c>
      <c r="T58" s="171">
        <v>0</v>
      </c>
      <c r="U58" s="172">
        <v>0</v>
      </c>
      <c r="V58" s="171">
        <v>0</v>
      </c>
      <c r="W58" s="172">
        <v>0</v>
      </c>
      <c r="X58" s="171">
        <v>0</v>
      </c>
      <c r="Y58" s="172">
        <v>0</v>
      </c>
      <c r="Z58" s="173">
        <f t="shared" si="20"/>
        <v>224</v>
      </c>
      <c r="AA58" s="174">
        <f t="shared" si="20"/>
        <v>118</v>
      </c>
      <c r="AB58" s="175">
        <f t="shared" si="23"/>
        <v>342</v>
      </c>
      <c r="AC58" s="206"/>
      <c r="AE58" s="142"/>
      <c r="AF58" s="185">
        <v>7</v>
      </c>
      <c r="AG58" s="157" t="s">
        <v>98</v>
      </c>
      <c r="AH58" s="157">
        <v>15</v>
      </c>
      <c r="AI58" s="158">
        <v>21</v>
      </c>
      <c r="AJ58" s="158">
        <f>+Tabla134303650[[#This Row],[H]]+Tabla134303650[[#This Row],[M]]</f>
        <v>36</v>
      </c>
      <c r="AK58" s="159">
        <f t="shared" si="19"/>
        <v>4.7219307450157401E-3</v>
      </c>
      <c r="AL58" s="145"/>
      <c r="AM58" s="170">
        <v>6</v>
      </c>
      <c r="AN58" s="157" t="s">
        <v>324</v>
      </c>
      <c r="AO58" s="171">
        <v>1</v>
      </c>
      <c r="AP58" s="172">
        <v>1</v>
      </c>
      <c r="AQ58" s="171">
        <v>7</v>
      </c>
      <c r="AR58" s="172">
        <v>16</v>
      </c>
      <c r="AS58" s="171">
        <v>7</v>
      </c>
      <c r="AT58" s="172">
        <v>4</v>
      </c>
      <c r="AU58" s="171">
        <v>5</v>
      </c>
      <c r="AV58" s="172">
        <v>2</v>
      </c>
      <c r="AW58" s="171">
        <v>0</v>
      </c>
      <c r="AX58" s="172">
        <v>0</v>
      </c>
      <c r="AY58" s="171">
        <v>0</v>
      </c>
      <c r="AZ58" s="172">
        <v>0</v>
      </c>
      <c r="BA58" s="171">
        <v>0</v>
      </c>
      <c r="BB58" s="172">
        <v>0</v>
      </c>
      <c r="BC58" s="173">
        <f t="shared" si="21"/>
        <v>20</v>
      </c>
      <c r="BD58" s="174">
        <f t="shared" si="22"/>
        <v>23</v>
      </c>
      <c r="BE58" s="175">
        <f t="shared" si="24"/>
        <v>43</v>
      </c>
      <c r="BF58" s="206"/>
    </row>
    <row r="59" spans="2:58" x14ac:dyDescent="0.2">
      <c r="B59" s="142"/>
      <c r="C59" s="185">
        <v>8</v>
      </c>
      <c r="D59" s="157" t="s">
        <v>99</v>
      </c>
      <c r="E59" s="157">
        <v>134</v>
      </c>
      <c r="F59" s="158">
        <v>181</v>
      </c>
      <c r="G59" s="158">
        <f>+Tabla1343036[[#This Row],[H]]+Tabla1343036[[#This Row],[M]]</f>
        <v>315</v>
      </c>
      <c r="H59" s="159">
        <f t="shared" si="18"/>
        <v>4.1316894018887725E-2</v>
      </c>
      <c r="I59" s="145"/>
      <c r="J59" s="176">
        <v>7</v>
      </c>
      <c r="K59" s="177" t="s">
        <v>338</v>
      </c>
      <c r="L59" s="171">
        <v>7</v>
      </c>
      <c r="M59" s="172">
        <v>6</v>
      </c>
      <c r="N59" s="171">
        <v>112</v>
      </c>
      <c r="O59" s="172">
        <v>93</v>
      </c>
      <c r="P59" s="171">
        <v>41</v>
      </c>
      <c r="Q59" s="172">
        <v>36</v>
      </c>
      <c r="R59" s="171">
        <v>22</v>
      </c>
      <c r="S59" s="172">
        <v>19</v>
      </c>
      <c r="T59" s="171">
        <v>0</v>
      </c>
      <c r="U59" s="172">
        <v>0</v>
      </c>
      <c r="V59" s="171">
        <v>0</v>
      </c>
      <c r="W59" s="172">
        <v>0</v>
      </c>
      <c r="X59" s="171">
        <v>0</v>
      </c>
      <c r="Y59" s="172">
        <v>0</v>
      </c>
      <c r="Z59" s="173">
        <f t="shared" si="20"/>
        <v>182</v>
      </c>
      <c r="AA59" s="174">
        <f t="shared" si="20"/>
        <v>154</v>
      </c>
      <c r="AB59" s="175">
        <f t="shared" si="23"/>
        <v>336</v>
      </c>
      <c r="AC59" s="206"/>
      <c r="AE59" s="142"/>
      <c r="AF59" s="185">
        <v>8</v>
      </c>
      <c r="AG59" s="157" t="s">
        <v>231</v>
      </c>
      <c r="AH59" s="157">
        <v>21</v>
      </c>
      <c r="AI59" s="158">
        <v>14</v>
      </c>
      <c r="AJ59" s="158">
        <f>+Tabla134303650[[#This Row],[H]]+Tabla134303650[[#This Row],[M]]</f>
        <v>35</v>
      </c>
      <c r="AK59" s="159">
        <f t="shared" si="19"/>
        <v>4.590766002098636E-3</v>
      </c>
      <c r="AL59" s="145"/>
      <c r="AM59" s="176">
        <v>7</v>
      </c>
      <c r="AN59" s="177" t="s">
        <v>98</v>
      </c>
      <c r="AO59" s="171">
        <v>1</v>
      </c>
      <c r="AP59" s="172">
        <v>0</v>
      </c>
      <c r="AQ59" s="171">
        <v>5</v>
      </c>
      <c r="AR59" s="172">
        <v>5</v>
      </c>
      <c r="AS59" s="171">
        <v>7</v>
      </c>
      <c r="AT59" s="172">
        <v>6</v>
      </c>
      <c r="AU59" s="171">
        <v>2</v>
      </c>
      <c r="AV59" s="172">
        <v>10</v>
      </c>
      <c r="AW59" s="171">
        <v>0</v>
      </c>
      <c r="AX59" s="172">
        <v>0</v>
      </c>
      <c r="AY59" s="171">
        <v>0</v>
      </c>
      <c r="AZ59" s="172">
        <v>0</v>
      </c>
      <c r="BA59" s="171">
        <v>0</v>
      </c>
      <c r="BB59" s="172">
        <v>0</v>
      </c>
      <c r="BC59" s="173">
        <f t="shared" si="21"/>
        <v>15</v>
      </c>
      <c r="BD59" s="174">
        <f t="shared" si="22"/>
        <v>21</v>
      </c>
      <c r="BE59" s="175">
        <f t="shared" si="24"/>
        <v>36</v>
      </c>
      <c r="BF59" s="206"/>
    </row>
    <row r="60" spans="2:58" x14ac:dyDescent="0.2">
      <c r="B60" s="142"/>
      <c r="C60" s="185">
        <v>9</v>
      </c>
      <c r="D60" s="157" t="s">
        <v>82</v>
      </c>
      <c r="E60" s="157">
        <v>47</v>
      </c>
      <c r="F60" s="158">
        <v>134</v>
      </c>
      <c r="G60" s="158">
        <f>+Tabla1343036[[#This Row],[H]]+Tabla1343036[[#This Row],[M]]</f>
        <v>181</v>
      </c>
      <c r="H60" s="159">
        <f t="shared" si="18"/>
        <v>2.3740818467995802E-2</v>
      </c>
      <c r="I60" s="145"/>
      <c r="J60" s="170">
        <v>8</v>
      </c>
      <c r="K60" s="157" t="s">
        <v>99</v>
      </c>
      <c r="L60" s="171">
        <v>0</v>
      </c>
      <c r="M60" s="172">
        <v>0</v>
      </c>
      <c r="N60" s="171">
        <v>14</v>
      </c>
      <c r="O60" s="172">
        <v>18</v>
      </c>
      <c r="P60" s="171">
        <v>67</v>
      </c>
      <c r="Q60" s="172">
        <v>67</v>
      </c>
      <c r="R60" s="171">
        <v>53</v>
      </c>
      <c r="S60" s="172">
        <v>96</v>
      </c>
      <c r="T60" s="171">
        <v>0</v>
      </c>
      <c r="U60" s="172">
        <v>0</v>
      </c>
      <c r="V60" s="171">
        <v>0</v>
      </c>
      <c r="W60" s="172">
        <v>0</v>
      </c>
      <c r="X60" s="171">
        <v>0</v>
      </c>
      <c r="Y60" s="172">
        <v>0</v>
      </c>
      <c r="Z60" s="173">
        <f t="shared" si="20"/>
        <v>134</v>
      </c>
      <c r="AA60" s="174">
        <f t="shared" si="20"/>
        <v>181</v>
      </c>
      <c r="AB60" s="175">
        <f t="shared" si="23"/>
        <v>315</v>
      </c>
      <c r="AC60" s="206"/>
      <c r="AE60" s="142"/>
      <c r="AF60" s="185">
        <v>9</v>
      </c>
      <c r="AG60" s="157" t="s">
        <v>82</v>
      </c>
      <c r="AH60" s="157">
        <v>7</v>
      </c>
      <c r="AI60" s="158">
        <v>25</v>
      </c>
      <c r="AJ60" s="158">
        <f>+Tabla134303650[[#This Row],[H]]+Tabla134303650[[#This Row],[M]]</f>
        <v>32</v>
      </c>
      <c r="AK60" s="159">
        <f t="shared" si="19"/>
        <v>4.1972717733473244E-3</v>
      </c>
      <c r="AL60" s="145"/>
      <c r="AM60" s="170">
        <v>8</v>
      </c>
      <c r="AN60" s="157" t="s">
        <v>231</v>
      </c>
      <c r="AO60" s="171">
        <v>0</v>
      </c>
      <c r="AP60" s="172">
        <v>0</v>
      </c>
      <c r="AQ60" s="171">
        <v>1</v>
      </c>
      <c r="AR60" s="172">
        <v>2</v>
      </c>
      <c r="AS60" s="171">
        <v>3</v>
      </c>
      <c r="AT60" s="172">
        <v>6</v>
      </c>
      <c r="AU60" s="171">
        <v>17</v>
      </c>
      <c r="AV60" s="172">
        <v>6</v>
      </c>
      <c r="AW60" s="171">
        <v>0</v>
      </c>
      <c r="AX60" s="172">
        <v>0</v>
      </c>
      <c r="AY60" s="171">
        <v>0</v>
      </c>
      <c r="AZ60" s="172">
        <v>0</v>
      </c>
      <c r="BA60" s="171">
        <v>0</v>
      </c>
      <c r="BB60" s="172">
        <v>0</v>
      </c>
      <c r="BC60" s="173">
        <f t="shared" si="21"/>
        <v>21</v>
      </c>
      <c r="BD60" s="174">
        <f t="shared" si="22"/>
        <v>14</v>
      </c>
      <c r="BE60" s="175">
        <f t="shared" si="24"/>
        <v>35</v>
      </c>
      <c r="BF60" s="206"/>
    </row>
    <row r="61" spans="2:58" x14ac:dyDescent="0.2">
      <c r="B61" s="142"/>
      <c r="C61" s="185">
        <v>10</v>
      </c>
      <c r="D61" s="157" t="s">
        <v>335</v>
      </c>
      <c r="E61" s="157">
        <v>93</v>
      </c>
      <c r="F61" s="158">
        <v>62</v>
      </c>
      <c r="G61" s="158">
        <f>+Tabla1343036[[#This Row],[H]]+Tabla1343036[[#This Row],[M]]</f>
        <v>155</v>
      </c>
      <c r="H61" s="159">
        <f t="shared" si="18"/>
        <v>2.0330535152151101E-2</v>
      </c>
      <c r="I61" s="145"/>
      <c r="J61" s="176">
        <v>9</v>
      </c>
      <c r="K61" s="177" t="s">
        <v>82</v>
      </c>
      <c r="L61" s="171">
        <v>3</v>
      </c>
      <c r="M61" s="172">
        <v>2</v>
      </c>
      <c r="N61" s="171">
        <v>18</v>
      </c>
      <c r="O61" s="172">
        <v>61</v>
      </c>
      <c r="P61" s="171">
        <v>15</v>
      </c>
      <c r="Q61" s="172">
        <v>42</v>
      </c>
      <c r="R61" s="171">
        <v>11</v>
      </c>
      <c r="S61" s="172">
        <v>29</v>
      </c>
      <c r="T61" s="171">
        <v>0</v>
      </c>
      <c r="U61" s="172">
        <v>0</v>
      </c>
      <c r="V61" s="171">
        <v>0</v>
      </c>
      <c r="W61" s="172">
        <v>0</v>
      </c>
      <c r="X61" s="171">
        <v>0</v>
      </c>
      <c r="Y61" s="172">
        <v>0</v>
      </c>
      <c r="Z61" s="173">
        <f t="shared" si="20"/>
        <v>47</v>
      </c>
      <c r="AA61" s="174">
        <f t="shared" si="20"/>
        <v>134</v>
      </c>
      <c r="AB61" s="175">
        <f t="shared" si="23"/>
        <v>181</v>
      </c>
      <c r="AC61" s="206"/>
      <c r="AE61" s="142"/>
      <c r="AF61" s="185">
        <v>10</v>
      </c>
      <c r="AG61" s="157" t="s">
        <v>99</v>
      </c>
      <c r="AH61" s="157">
        <v>6</v>
      </c>
      <c r="AI61" s="158">
        <v>20</v>
      </c>
      <c r="AJ61" s="158">
        <f>+Tabla134303650[[#This Row],[H]]+Tabla134303650[[#This Row],[M]]</f>
        <v>26</v>
      </c>
      <c r="AK61" s="159">
        <f t="shared" si="19"/>
        <v>3.4102833158447012E-3</v>
      </c>
      <c r="AL61" s="145"/>
      <c r="AM61" s="176">
        <v>9</v>
      </c>
      <c r="AN61" s="177" t="s">
        <v>82</v>
      </c>
      <c r="AO61" s="171">
        <v>0</v>
      </c>
      <c r="AP61" s="172">
        <v>1</v>
      </c>
      <c r="AQ61" s="171">
        <v>2</v>
      </c>
      <c r="AR61" s="172">
        <v>11</v>
      </c>
      <c r="AS61" s="171">
        <v>3</v>
      </c>
      <c r="AT61" s="172">
        <v>7</v>
      </c>
      <c r="AU61" s="171">
        <v>2</v>
      </c>
      <c r="AV61" s="172">
        <v>6</v>
      </c>
      <c r="AW61" s="171">
        <v>0</v>
      </c>
      <c r="AX61" s="172">
        <v>0</v>
      </c>
      <c r="AY61" s="171">
        <v>0</v>
      </c>
      <c r="AZ61" s="172">
        <v>0</v>
      </c>
      <c r="BA61" s="171">
        <v>0</v>
      </c>
      <c r="BB61" s="172">
        <v>0</v>
      </c>
      <c r="BC61" s="173">
        <f t="shared" si="21"/>
        <v>7</v>
      </c>
      <c r="BD61" s="174">
        <f t="shared" si="22"/>
        <v>25</v>
      </c>
      <c r="BE61" s="175">
        <f t="shared" si="24"/>
        <v>32</v>
      </c>
      <c r="BF61" s="206"/>
    </row>
    <row r="62" spans="2:58" ht="13.5" thickBot="1" x14ac:dyDescent="0.25">
      <c r="B62" s="142"/>
      <c r="C62" s="186"/>
      <c r="D62" s="160" t="s">
        <v>89</v>
      </c>
      <c r="E62" s="160">
        <v>1202</v>
      </c>
      <c r="F62" s="161">
        <v>916</v>
      </c>
      <c r="G62" s="161">
        <f>+Tabla1343036[[#This Row],[H]]+Tabla1343036[[#This Row],[M]]</f>
        <v>2118</v>
      </c>
      <c r="H62" s="162">
        <f t="shared" si="18"/>
        <v>0.27780692549842601</v>
      </c>
      <c r="I62" s="147"/>
      <c r="J62" s="170">
        <v>10</v>
      </c>
      <c r="K62" s="157" t="s">
        <v>335</v>
      </c>
      <c r="L62" s="171">
        <v>0</v>
      </c>
      <c r="M62" s="172">
        <v>0</v>
      </c>
      <c r="N62" s="171">
        <v>12</v>
      </c>
      <c r="O62" s="172">
        <v>13</v>
      </c>
      <c r="P62" s="171">
        <v>23</v>
      </c>
      <c r="Q62" s="172">
        <v>17</v>
      </c>
      <c r="R62" s="171">
        <v>58</v>
      </c>
      <c r="S62" s="172">
        <v>32</v>
      </c>
      <c r="T62" s="171">
        <v>0</v>
      </c>
      <c r="U62" s="172">
        <v>0</v>
      </c>
      <c r="V62" s="171">
        <v>0</v>
      </c>
      <c r="W62" s="172">
        <v>0</v>
      </c>
      <c r="X62" s="171">
        <v>0</v>
      </c>
      <c r="Y62" s="172">
        <v>0</v>
      </c>
      <c r="Z62" s="173">
        <f t="shared" si="20"/>
        <v>93</v>
      </c>
      <c r="AA62" s="174">
        <f t="shared" si="20"/>
        <v>62</v>
      </c>
      <c r="AB62" s="175">
        <f t="shared" si="23"/>
        <v>155</v>
      </c>
      <c r="AC62" s="206"/>
      <c r="AE62" s="142"/>
      <c r="AF62" s="186"/>
      <c r="AG62" s="160" t="s">
        <v>89</v>
      </c>
      <c r="AH62" s="160">
        <v>246</v>
      </c>
      <c r="AI62" s="161">
        <v>194</v>
      </c>
      <c r="AJ62" s="161">
        <f>+Tabla134303650[[#This Row],[H]]+Tabla134303650[[#This Row],[M]]</f>
        <v>440</v>
      </c>
      <c r="AK62" s="162">
        <f t="shared" si="19"/>
        <v>5.7712486883525711E-2</v>
      </c>
      <c r="AL62" s="147"/>
      <c r="AM62" s="170">
        <v>10</v>
      </c>
      <c r="AN62" s="157" t="s">
        <v>99</v>
      </c>
      <c r="AO62" s="171">
        <v>0</v>
      </c>
      <c r="AP62" s="172">
        <v>0</v>
      </c>
      <c r="AQ62" s="171">
        <v>1</v>
      </c>
      <c r="AR62" s="172">
        <v>0</v>
      </c>
      <c r="AS62" s="171">
        <v>3</v>
      </c>
      <c r="AT62" s="172">
        <v>5</v>
      </c>
      <c r="AU62" s="171">
        <v>2</v>
      </c>
      <c r="AV62" s="172">
        <v>15</v>
      </c>
      <c r="AW62" s="171">
        <v>0</v>
      </c>
      <c r="AX62" s="172">
        <v>0</v>
      </c>
      <c r="AY62" s="171">
        <v>0</v>
      </c>
      <c r="AZ62" s="172">
        <v>0</v>
      </c>
      <c r="BA62" s="171">
        <v>0</v>
      </c>
      <c r="BB62" s="172">
        <v>0</v>
      </c>
      <c r="BC62" s="173">
        <f t="shared" si="21"/>
        <v>6</v>
      </c>
      <c r="BD62" s="174">
        <f t="shared" si="22"/>
        <v>20</v>
      </c>
      <c r="BE62" s="175">
        <f t="shared" si="24"/>
        <v>26</v>
      </c>
      <c r="BF62" s="206"/>
    </row>
    <row r="63" spans="2:58" ht="14.25" thickTop="1" thickBot="1" x14ac:dyDescent="0.25">
      <c r="B63" s="142"/>
      <c r="C63" s="55"/>
      <c r="D63" s="56" t="s">
        <v>90</v>
      </c>
      <c r="E63" s="56">
        <f>SUM(E52:E62)</f>
        <v>4076</v>
      </c>
      <c r="F63" s="56">
        <f>SUM(F52:F62)</f>
        <v>3548</v>
      </c>
      <c r="G63" s="56">
        <f>SUM(G52:G62)</f>
        <v>7624</v>
      </c>
      <c r="H63" s="57">
        <f>SUM(H52:H62)</f>
        <v>1</v>
      </c>
      <c r="I63" s="145"/>
      <c r="J63" s="210"/>
      <c r="K63" s="211" t="s">
        <v>89</v>
      </c>
      <c r="L63" s="212">
        <v>15</v>
      </c>
      <c r="M63" s="213">
        <v>25</v>
      </c>
      <c r="N63" s="212">
        <v>361</v>
      </c>
      <c r="O63" s="213">
        <v>280</v>
      </c>
      <c r="P63" s="212">
        <v>405</v>
      </c>
      <c r="Q63" s="213">
        <v>253</v>
      </c>
      <c r="R63" s="212">
        <v>421</v>
      </c>
      <c r="S63" s="213">
        <v>358</v>
      </c>
      <c r="T63" s="212">
        <v>0</v>
      </c>
      <c r="U63" s="213">
        <v>0</v>
      </c>
      <c r="V63" s="212">
        <v>0</v>
      </c>
      <c r="W63" s="213">
        <v>0</v>
      </c>
      <c r="X63" s="212">
        <v>0</v>
      </c>
      <c r="Y63" s="214">
        <v>0</v>
      </c>
      <c r="Z63" s="215">
        <f t="shared" si="20"/>
        <v>1202</v>
      </c>
      <c r="AA63" s="216">
        <f t="shared" si="20"/>
        <v>916</v>
      </c>
      <c r="AB63" s="183">
        <f t="shared" si="23"/>
        <v>2118</v>
      </c>
      <c r="AC63" s="206"/>
      <c r="AE63" s="142"/>
      <c r="AF63" s="55"/>
      <c r="AG63" s="56" t="s">
        <v>90</v>
      </c>
      <c r="AH63" s="56">
        <f>SUM(AH52:AH62)</f>
        <v>730</v>
      </c>
      <c r="AI63" s="56">
        <f>SUM(AI52:AI62)</f>
        <v>638</v>
      </c>
      <c r="AJ63" s="56">
        <f>SUM(AJ52:AJ62)</f>
        <v>1368</v>
      </c>
      <c r="AK63" s="57">
        <f>SUM(AK52:AK62)</f>
        <v>0.17943336831059811</v>
      </c>
      <c r="AL63" s="145"/>
      <c r="AM63" s="210"/>
      <c r="AN63" s="211" t="s">
        <v>89</v>
      </c>
      <c r="AO63" s="212">
        <v>5</v>
      </c>
      <c r="AP63" s="213">
        <v>11</v>
      </c>
      <c r="AQ63" s="212">
        <v>69</v>
      </c>
      <c r="AR63" s="213">
        <v>56</v>
      </c>
      <c r="AS63" s="212">
        <v>85</v>
      </c>
      <c r="AT63" s="213">
        <v>41</v>
      </c>
      <c r="AU63" s="212">
        <v>87</v>
      </c>
      <c r="AV63" s="213">
        <v>86</v>
      </c>
      <c r="AW63" s="212">
        <v>0</v>
      </c>
      <c r="AX63" s="213">
        <v>0</v>
      </c>
      <c r="AY63" s="212">
        <v>0</v>
      </c>
      <c r="AZ63" s="213">
        <v>0</v>
      </c>
      <c r="BA63" s="212">
        <v>0</v>
      </c>
      <c r="BB63" s="214">
        <v>0</v>
      </c>
      <c r="BC63" s="215">
        <f t="shared" si="21"/>
        <v>246</v>
      </c>
      <c r="BD63" s="216">
        <f t="shared" si="22"/>
        <v>194</v>
      </c>
      <c r="BE63" s="183">
        <f t="shared" si="24"/>
        <v>440</v>
      </c>
      <c r="BF63" s="206"/>
    </row>
    <row r="64" spans="2:58" ht="14.25" customHeight="1" thickTop="1" thickBot="1" x14ac:dyDescent="0.25">
      <c r="B64" s="142"/>
      <c r="C64" s="229" t="s">
        <v>331</v>
      </c>
      <c r="D64" s="149"/>
      <c r="E64" s="145"/>
      <c r="F64" s="145"/>
      <c r="G64" s="145"/>
      <c r="H64" s="145"/>
      <c r="I64" s="145"/>
      <c r="J64" s="282" t="s">
        <v>90</v>
      </c>
      <c r="K64" s="283"/>
      <c r="L64" s="91">
        <f t="shared" ref="L64:Y64" si="25">SUM(L53:L63)</f>
        <v>80</v>
      </c>
      <c r="M64" s="92">
        <f t="shared" si="25"/>
        <v>84</v>
      </c>
      <c r="N64" s="91">
        <f t="shared" si="25"/>
        <v>1617</v>
      </c>
      <c r="O64" s="92">
        <f t="shared" si="25"/>
        <v>1420</v>
      </c>
      <c r="P64" s="92">
        <f t="shared" si="25"/>
        <v>1303</v>
      </c>
      <c r="Q64" s="92">
        <f t="shared" si="25"/>
        <v>1086</v>
      </c>
      <c r="R64" s="91">
        <f t="shared" si="25"/>
        <v>1076</v>
      </c>
      <c r="S64" s="92">
        <f t="shared" si="25"/>
        <v>958</v>
      </c>
      <c r="T64" s="91">
        <f t="shared" si="25"/>
        <v>0</v>
      </c>
      <c r="U64" s="92">
        <f t="shared" si="25"/>
        <v>0</v>
      </c>
      <c r="V64" s="91">
        <f t="shared" si="25"/>
        <v>0</v>
      </c>
      <c r="W64" s="92">
        <f t="shared" si="25"/>
        <v>0</v>
      </c>
      <c r="X64" s="91">
        <f t="shared" si="25"/>
        <v>0</v>
      </c>
      <c r="Y64" s="92">
        <f t="shared" si="25"/>
        <v>0</v>
      </c>
      <c r="Z64" s="91">
        <f t="shared" si="20"/>
        <v>4076</v>
      </c>
      <c r="AA64" s="92">
        <f t="shared" si="20"/>
        <v>3548</v>
      </c>
      <c r="AB64" s="93">
        <f>SUM(AB53:AB63)</f>
        <v>7624</v>
      </c>
      <c r="AC64" s="206"/>
      <c r="AE64" s="142"/>
      <c r="AF64" s="229" t="s">
        <v>319</v>
      </c>
      <c r="AG64" s="149"/>
      <c r="AH64" s="145"/>
      <c r="AI64" s="145"/>
      <c r="AJ64" s="145"/>
      <c r="AK64" s="145"/>
      <c r="AL64" s="145"/>
      <c r="AM64" s="282" t="s">
        <v>90</v>
      </c>
      <c r="AN64" s="283"/>
      <c r="AO64" s="91">
        <f t="shared" ref="AO64:BB64" si="26">SUM(AO53:AO63)</f>
        <v>17</v>
      </c>
      <c r="AP64" s="92">
        <f t="shared" si="26"/>
        <v>20</v>
      </c>
      <c r="AQ64" s="91">
        <f t="shared" si="26"/>
        <v>206</v>
      </c>
      <c r="AR64" s="92">
        <f t="shared" si="26"/>
        <v>205</v>
      </c>
      <c r="AS64" s="92">
        <f t="shared" si="26"/>
        <v>246</v>
      </c>
      <c r="AT64" s="92">
        <f t="shared" si="26"/>
        <v>188</v>
      </c>
      <c r="AU64" s="91">
        <f t="shared" si="26"/>
        <v>261</v>
      </c>
      <c r="AV64" s="92">
        <f t="shared" si="26"/>
        <v>225</v>
      </c>
      <c r="AW64" s="91">
        <f t="shared" si="26"/>
        <v>0</v>
      </c>
      <c r="AX64" s="92">
        <f t="shared" si="26"/>
        <v>0</v>
      </c>
      <c r="AY64" s="91">
        <f t="shared" si="26"/>
        <v>0</v>
      </c>
      <c r="AZ64" s="92">
        <f t="shared" si="26"/>
        <v>0</v>
      </c>
      <c r="BA64" s="91">
        <f t="shared" si="26"/>
        <v>0</v>
      </c>
      <c r="BB64" s="92">
        <f t="shared" si="26"/>
        <v>0</v>
      </c>
      <c r="BC64" s="91">
        <f t="shared" si="21"/>
        <v>730</v>
      </c>
      <c r="BD64" s="92">
        <f t="shared" si="22"/>
        <v>638</v>
      </c>
      <c r="BE64" s="93">
        <f>SUM(BE53:BE63)</f>
        <v>1368</v>
      </c>
      <c r="BF64" s="206"/>
    </row>
    <row r="65" spans="2:58" ht="13.5" thickTop="1" x14ac:dyDescent="0.2">
      <c r="B65" s="142"/>
      <c r="C65" s="230"/>
      <c r="D65" s="145"/>
      <c r="E65" s="145"/>
      <c r="F65" s="145"/>
      <c r="G65" s="145"/>
      <c r="H65" s="145"/>
      <c r="I65" s="145"/>
      <c r="J65" s="145"/>
      <c r="K65" s="145"/>
      <c r="L65" s="145"/>
      <c r="M65" s="145"/>
      <c r="N65" s="145"/>
      <c r="O65" s="145"/>
      <c r="P65" s="145"/>
      <c r="Q65" s="145"/>
      <c r="R65" s="145"/>
      <c r="S65" s="145"/>
      <c r="T65" s="145"/>
      <c r="U65" s="145"/>
      <c r="V65" s="145"/>
      <c r="W65" s="145"/>
      <c r="X65" s="145"/>
      <c r="Y65" s="145"/>
      <c r="Z65" s="145"/>
      <c r="AA65" s="145"/>
      <c r="AB65" s="145"/>
      <c r="AC65" s="206"/>
      <c r="AE65" s="142"/>
      <c r="AF65" s="232"/>
      <c r="AG65" s="145"/>
      <c r="AH65" s="145"/>
      <c r="AI65" s="145"/>
      <c r="AJ65" s="145"/>
      <c r="AK65" s="145"/>
      <c r="AL65" s="145"/>
      <c r="AM65" s="145"/>
      <c r="AN65" s="145"/>
      <c r="AO65" s="145"/>
      <c r="AP65" s="145"/>
      <c r="AQ65" s="145"/>
      <c r="AR65" s="145"/>
      <c r="AS65" s="145"/>
      <c r="AT65" s="145"/>
      <c r="AU65" s="145"/>
      <c r="AV65" s="145"/>
      <c r="AW65" s="145"/>
      <c r="AX65" s="145"/>
      <c r="AY65" s="145"/>
      <c r="AZ65" s="145"/>
      <c r="BA65" s="145"/>
      <c r="BB65" s="145"/>
      <c r="BC65" s="145"/>
      <c r="BD65" s="145"/>
      <c r="BE65" s="145"/>
      <c r="BF65" s="206"/>
    </row>
    <row r="66" spans="2:58" ht="13.5" thickBot="1" x14ac:dyDescent="0.25">
      <c r="B66" s="151"/>
      <c r="C66" s="217"/>
      <c r="D66" s="152"/>
      <c r="E66" s="152"/>
      <c r="F66" s="152"/>
      <c r="G66" s="152"/>
      <c r="H66" s="152"/>
      <c r="I66" s="152"/>
      <c r="J66" s="152"/>
      <c r="K66" s="152"/>
      <c r="L66" s="152"/>
      <c r="M66" s="152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209"/>
      <c r="AE66" s="151"/>
      <c r="AF66" s="217"/>
      <c r="AG66" s="152"/>
      <c r="AH66" s="152"/>
      <c r="AI66" s="152"/>
      <c r="AJ66" s="152"/>
      <c r="AK66" s="152"/>
      <c r="AL66" s="152"/>
      <c r="AM66" s="152"/>
      <c r="AN66" s="152"/>
      <c r="AO66" s="152"/>
      <c r="AP66" s="152"/>
      <c r="AQ66" s="152"/>
      <c r="AR66" s="152"/>
      <c r="AS66" s="152"/>
      <c r="AT66" s="152"/>
      <c r="AU66" s="152"/>
      <c r="AV66" s="152"/>
      <c r="AW66" s="152"/>
      <c r="AX66" s="152"/>
      <c r="AY66" s="152"/>
      <c r="AZ66" s="152"/>
      <c r="BA66" s="152"/>
      <c r="BB66" s="152"/>
      <c r="BC66" s="152"/>
      <c r="BD66" s="152"/>
      <c r="BE66" s="152"/>
      <c r="BF66" s="209"/>
    </row>
  </sheetData>
  <mergeCells count="86">
    <mergeCell ref="AM64:AN64"/>
    <mergeCell ref="BE50:BE52"/>
    <mergeCell ref="AO51:AP51"/>
    <mergeCell ref="AQ51:AR51"/>
    <mergeCell ref="AS51:AT51"/>
    <mergeCell ref="AU51:AV51"/>
    <mergeCell ref="AW51:AX51"/>
    <mergeCell ref="AY51:AZ51"/>
    <mergeCell ref="BA51:BB51"/>
    <mergeCell ref="AM45:AN45"/>
    <mergeCell ref="AM50:AM52"/>
    <mergeCell ref="AN50:AN52"/>
    <mergeCell ref="AO50:BB50"/>
    <mergeCell ref="BC50:BD51"/>
    <mergeCell ref="BE31:BE33"/>
    <mergeCell ref="AO32:AP32"/>
    <mergeCell ref="AQ32:AR32"/>
    <mergeCell ref="AS32:AT32"/>
    <mergeCell ref="AU32:AV32"/>
    <mergeCell ref="AW32:AX32"/>
    <mergeCell ref="AY32:AZ32"/>
    <mergeCell ref="BA32:BB32"/>
    <mergeCell ref="AM26:AN26"/>
    <mergeCell ref="AM31:AM33"/>
    <mergeCell ref="AN31:AN33"/>
    <mergeCell ref="AO31:BB31"/>
    <mergeCell ref="BC31:BD32"/>
    <mergeCell ref="AF3:AH3"/>
    <mergeCell ref="AF4:BE4"/>
    <mergeCell ref="AF5:BE5"/>
    <mergeCell ref="AF6:BE6"/>
    <mergeCell ref="AM12:AM14"/>
    <mergeCell ref="AN12:AN14"/>
    <mergeCell ref="AO12:BB12"/>
    <mergeCell ref="BC12:BD13"/>
    <mergeCell ref="BE12:BE14"/>
    <mergeCell ref="AO13:AP13"/>
    <mergeCell ref="AQ13:AR13"/>
    <mergeCell ref="AS13:AT13"/>
    <mergeCell ref="AU13:AV13"/>
    <mergeCell ref="AW13:AX13"/>
    <mergeCell ref="AY13:AZ13"/>
    <mergeCell ref="BA13:BB13"/>
    <mergeCell ref="X13:Y13"/>
    <mergeCell ref="C3:E3"/>
    <mergeCell ref="C4:AB4"/>
    <mergeCell ref="C5:AB5"/>
    <mergeCell ref="C6:AB6"/>
    <mergeCell ref="J12:J14"/>
    <mergeCell ref="K12:K14"/>
    <mergeCell ref="L12:Y12"/>
    <mergeCell ref="Z12:AA13"/>
    <mergeCell ref="AB12:AB14"/>
    <mergeCell ref="L13:M13"/>
    <mergeCell ref="N13:O13"/>
    <mergeCell ref="P13:Q13"/>
    <mergeCell ref="R13:S13"/>
    <mergeCell ref="T13:U13"/>
    <mergeCell ref="V13:W13"/>
    <mergeCell ref="AB31:AB33"/>
    <mergeCell ref="L32:M32"/>
    <mergeCell ref="N32:O32"/>
    <mergeCell ref="P32:Q32"/>
    <mergeCell ref="R32:S32"/>
    <mergeCell ref="J26:K26"/>
    <mergeCell ref="J31:J33"/>
    <mergeCell ref="K31:K33"/>
    <mergeCell ref="L31:Y31"/>
    <mergeCell ref="Z31:AA32"/>
    <mergeCell ref="T32:U32"/>
    <mergeCell ref="V32:W32"/>
    <mergeCell ref="X32:Y32"/>
    <mergeCell ref="J45:K45"/>
    <mergeCell ref="J50:J52"/>
    <mergeCell ref="K50:K52"/>
    <mergeCell ref="L50:Y50"/>
    <mergeCell ref="J64:K64"/>
    <mergeCell ref="Z50:AA51"/>
    <mergeCell ref="AB50:AB52"/>
    <mergeCell ref="L51:M51"/>
    <mergeCell ref="N51:O51"/>
    <mergeCell ref="P51:Q51"/>
    <mergeCell ref="R51:S51"/>
    <mergeCell ref="T51:U51"/>
    <mergeCell ref="V51:W51"/>
    <mergeCell ref="X51:Y51"/>
  </mergeCells>
  <pageMargins left="0.7" right="0.7" top="0.75" bottom="0.75" header="0.3" footer="0.3"/>
  <drawing r:id="rId1"/>
  <tableParts count="6">
    <tablePart r:id="rId2"/>
    <tablePart r:id="rId3"/>
    <tablePart r:id="rId4"/>
    <tablePart r:id="rId5"/>
    <tablePart r:id="rId6"/>
    <tablePart r:id="rId7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149AF-2AFD-4B17-92D6-220702074E75}">
  <dimension ref="B1:CI228"/>
  <sheetViews>
    <sheetView showGridLines="0" zoomScale="66" zoomScaleNormal="66" workbookViewId="0">
      <selection activeCell="K18" sqref="K18"/>
    </sheetView>
  </sheetViews>
  <sheetFormatPr baseColWidth="10" defaultRowHeight="15" x14ac:dyDescent="0.25"/>
  <cols>
    <col min="1" max="1" width="3.140625" customWidth="1"/>
    <col min="2" max="2" width="3.7109375" style="46" customWidth="1"/>
    <col min="3" max="3" width="7.28515625" style="47" customWidth="1"/>
    <col min="4" max="4" width="52" style="46" customWidth="1"/>
    <col min="5" max="5" width="10.7109375" style="46" customWidth="1"/>
    <col min="6" max="7" width="11" style="46" customWidth="1"/>
    <col min="8" max="8" width="12.5703125" style="46" customWidth="1"/>
    <col min="9" max="9" width="6.28515625" style="46" customWidth="1"/>
    <col min="10" max="10" width="6.85546875" style="46" customWidth="1"/>
    <col min="11" max="11" width="47.85546875" style="46" customWidth="1"/>
    <col min="12" max="13" width="5.140625" style="46" customWidth="1"/>
    <col min="14" max="15" width="6.28515625" style="46" customWidth="1"/>
    <col min="16" max="21" width="5.140625" style="46" customWidth="1"/>
    <col min="22" max="22" width="6.85546875" style="46" customWidth="1"/>
    <col min="23" max="23" width="7.140625" style="46" customWidth="1"/>
    <col min="24" max="24" width="6.85546875" style="46" customWidth="1"/>
    <col min="25" max="27" width="7.42578125" style="46" customWidth="1"/>
    <col min="28" max="28" width="12.7109375" style="46" customWidth="1"/>
    <col min="29" max="29" width="6.42578125" customWidth="1"/>
    <col min="30" max="30" width="11.42578125" customWidth="1"/>
    <col min="31" max="31" width="3.7109375" style="46" customWidth="1"/>
    <col min="32" max="32" width="7.28515625" style="47" customWidth="1"/>
    <col min="33" max="33" width="48.7109375" style="46" customWidth="1"/>
    <col min="34" max="34" width="10.7109375" style="46" customWidth="1"/>
    <col min="35" max="36" width="11" style="46" customWidth="1"/>
    <col min="37" max="37" width="12.5703125" style="46" customWidth="1"/>
    <col min="38" max="38" width="6.28515625" style="46" customWidth="1"/>
    <col min="39" max="39" width="6.85546875" style="46" customWidth="1"/>
    <col min="40" max="40" width="43.5703125" style="46" customWidth="1"/>
    <col min="41" max="42" width="5.140625" style="46" customWidth="1"/>
    <col min="43" max="44" width="6.28515625" style="46" customWidth="1"/>
    <col min="45" max="50" width="5.140625" style="46" customWidth="1"/>
    <col min="51" max="51" width="6.85546875" style="46" customWidth="1"/>
    <col min="52" max="52" width="7.140625" style="46" customWidth="1"/>
    <col min="53" max="53" width="6.85546875" style="46" customWidth="1"/>
    <col min="54" max="56" width="7.42578125" style="46" customWidth="1"/>
    <col min="57" max="57" width="12.7109375" style="46" customWidth="1"/>
    <col min="58" max="58" width="6.42578125" customWidth="1"/>
    <col min="60" max="60" width="3.7109375" style="46" customWidth="1"/>
    <col min="61" max="61" width="7.28515625" style="47" customWidth="1"/>
    <col min="62" max="62" width="48.7109375" style="46" customWidth="1"/>
    <col min="63" max="63" width="10.7109375" style="46" customWidth="1"/>
    <col min="64" max="65" width="11" style="46" customWidth="1"/>
    <col min="66" max="66" width="12.5703125" style="46" customWidth="1"/>
    <col min="67" max="67" width="6.28515625" style="46" customWidth="1"/>
    <col min="68" max="68" width="6.85546875" style="46" customWidth="1"/>
    <col min="69" max="69" width="45.7109375" style="46" customWidth="1"/>
    <col min="70" max="71" width="5.140625" style="46" customWidth="1"/>
    <col min="72" max="73" width="6.28515625" style="46" customWidth="1"/>
    <col min="74" max="79" width="5.140625" style="46" customWidth="1"/>
    <col min="80" max="80" width="6.85546875" style="46" customWidth="1"/>
    <col min="81" max="81" width="7.140625" style="46" customWidth="1"/>
    <col min="82" max="82" width="6.85546875" style="46" customWidth="1"/>
    <col min="83" max="85" width="7.42578125" style="46" customWidth="1"/>
    <col min="86" max="86" width="12.7109375" style="46" customWidth="1"/>
    <col min="87" max="87" width="6.42578125" customWidth="1"/>
  </cols>
  <sheetData>
    <row r="1" spans="2:87" ht="15.75" thickBot="1" x14ac:dyDescent="0.3"/>
    <row r="2" spans="2:87" x14ac:dyDescent="0.25">
      <c r="B2" s="138" t="s">
        <v>61</v>
      </c>
      <c r="C2" s="286"/>
      <c r="D2" s="286"/>
      <c r="E2" s="286"/>
      <c r="F2" s="139"/>
      <c r="G2" s="139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  <c r="Z2" s="140"/>
      <c r="AA2" s="140"/>
      <c r="AB2" s="140"/>
      <c r="AC2" s="141"/>
      <c r="AE2" s="138"/>
      <c r="AF2" s="139"/>
      <c r="AG2" s="140"/>
      <c r="AH2" s="140"/>
      <c r="AI2" s="140"/>
      <c r="AJ2" s="140"/>
      <c r="AK2" s="140"/>
      <c r="AL2" s="140"/>
      <c r="AM2" s="140"/>
      <c r="AN2" s="140"/>
      <c r="AO2" s="140"/>
      <c r="AP2" s="140"/>
      <c r="AQ2" s="140"/>
      <c r="AR2" s="140"/>
      <c r="AS2" s="140"/>
      <c r="AT2" s="140"/>
      <c r="AU2" s="140"/>
      <c r="AV2" s="140"/>
      <c r="AW2" s="140"/>
      <c r="AX2" s="140"/>
      <c r="AY2" s="140"/>
      <c r="AZ2" s="140"/>
      <c r="BA2" s="140"/>
      <c r="BB2" s="140"/>
      <c r="BC2" s="140"/>
      <c r="BD2" s="140"/>
      <c r="BE2" s="140"/>
      <c r="BF2" s="205"/>
      <c r="BH2" s="138"/>
      <c r="BI2" s="221"/>
      <c r="BJ2" s="140"/>
      <c r="BK2" s="140"/>
      <c r="BL2" s="140"/>
      <c r="BM2" s="140"/>
      <c r="BN2" s="140"/>
      <c r="BO2" s="140"/>
      <c r="BP2" s="140"/>
      <c r="BQ2" s="140"/>
      <c r="BR2" s="140"/>
      <c r="BS2" s="140"/>
      <c r="BT2" s="140"/>
      <c r="BU2" s="140"/>
      <c r="BV2" s="140"/>
      <c r="BW2" s="140"/>
      <c r="BX2" s="140"/>
      <c r="BY2" s="140"/>
      <c r="BZ2" s="140"/>
      <c r="CA2" s="140"/>
      <c r="CB2" s="140"/>
      <c r="CC2" s="140"/>
      <c r="CD2" s="140"/>
      <c r="CE2" s="140"/>
      <c r="CF2" s="140"/>
      <c r="CG2" s="140"/>
      <c r="CH2" s="140"/>
      <c r="CI2" s="205"/>
    </row>
    <row r="3" spans="2:87" ht="20.25" x14ac:dyDescent="0.3">
      <c r="B3" s="287" t="s">
        <v>62</v>
      </c>
      <c r="C3" s="288"/>
      <c r="D3" s="288"/>
      <c r="E3" s="288"/>
      <c r="F3" s="288"/>
      <c r="G3" s="288"/>
      <c r="H3" s="288"/>
      <c r="I3" s="288"/>
      <c r="J3" s="288"/>
      <c r="K3" s="288"/>
      <c r="L3" s="288"/>
      <c r="M3" s="288"/>
      <c r="N3" s="288"/>
      <c r="O3" s="288"/>
      <c r="P3" s="288"/>
      <c r="Q3" s="288"/>
      <c r="R3" s="288"/>
      <c r="S3" s="288"/>
      <c r="T3" s="288"/>
      <c r="U3" s="288"/>
      <c r="V3" s="288"/>
      <c r="W3" s="288"/>
      <c r="X3" s="288"/>
      <c r="Y3" s="288"/>
      <c r="Z3" s="288"/>
      <c r="AA3" s="288"/>
      <c r="AB3" s="288"/>
      <c r="AC3" s="289"/>
      <c r="AE3" s="189"/>
      <c r="AF3" s="284"/>
      <c r="AG3" s="284"/>
      <c r="AH3" s="284"/>
      <c r="AI3" s="144"/>
      <c r="AJ3" s="144"/>
      <c r="AK3" s="145"/>
      <c r="AL3" s="145"/>
      <c r="AM3" s="145"/>
      <c r="AN3" s="145"/>
      <c r="AO3" s="145"/>
      <c r="AP3" s="145"/>
      <c r="AQ3" s="145"/>
      <c r="AR3" s="145"/>
      <c r="AS3" s="145"/>
      <c r="AT3" s="145"/>
      <c r="AU3" s="145"/>
      <c r="AV3" s="145"/>
      <c r="AW3" s="145"/>
      <c r="AX3" s="145"/>
      <c r="AY3" s="145"/>
      <c r="AZ3" s="145"/>
      <c r="BA3" s="145"/>
      <c r="BB3" s="145"/>
      <c r="BC3" s="145"/>
      <c r="BD3" s="145"/>
      <c r="BE3" s="145"/>
      <c r="BF3" s="206"/>
      <c r="BH3" s="189"/>
      <c r="BI3" s="284"/>
      <c r="BJ3" s="284"/>
      <c r="BK3" s="284"/>
      <c r="BL3" s="218"/>
      <c r="BM3" s="218"/>
      <c r="BN3" s="145"/>
      <c r="BO3" s="145"/>
      <c r="BP3" s="145"/>
      <c r="BQ3" s="145"/>
      <c r="BR3" s="145"/>
      <c r="BS3" s="145"/>
      <c r="BT3" s="145"/>
      <c r="BU3" s="145"/>
      <c r="BV3" s="145"/>
      <c r="BW3" s="145"/>
      <c r="BX3" s="145"/>
      <c r="BY3" s="145"/>
      <c r="BZ3" s="145"/>
      <c r="CA3" s="145"/>
      <c r="CB3" s="145"/>
      <c r="CC3" s="145"/>
      <c r="CD3" s="145"/>
      <c r="CE3" s="145"/>
      <c r="CF3" s="145"/>
      <c r="CG3" s="145"/>
      <c r="CH3" s="145"/>
      <c r="CI3" s="206"/>
    </row>
    <row r="4" spans="2:87" ht="20.25" x14ac:dyDescent="0.3">
      <c r="B4" s="287" t="s">
        <v>248</v>
      </c>
      <c r="C4" s="288"/>
      <c r="D4" s="288"/>
      <c r="E4" s="288"/>
      <c r="F4" s="288"/>
      <c r="G4" s="288"/>
      <c r="H4" s="288"/>
      <c r="I4" s="288"/>
      <c r="J4" s="288"/>
      <c r="K4" s="288"/>
      <c r="L4" s="288"/>
      <c r="M4" s="288"/>
      <c r="N4" s="288"/>
      <c r="O4" s="288"/>
      <c r="P4" s="288"/>
      <c r="Q4" s="288"/>
      <c r="R4" s="288"/>
      <c r="S4" s="288"/>
      <c r="T4" s="288"/>
      <c r="U4" s="288"/>
      <c r="V4" s="288"/>
      <c r="W4" s="288"/>
      <c r="X4" s="288"/>
      <c r="Y4" s="288"/>
      <c r="Z4" s="288"/>
      <c r="AA4" s="288"/>
      <c r="AB4" s="288"/>
      <c r="AC4" s="289"/>
      <c r="AE4" s="189"/>
      <c r="AF4" s="288" t="s">
        <v>62</v>
      </c>
      <c r="AG4" s="288"/>
      <c r="AH4" s="288"/>
      <c r="AI4" s="288"/>
      <c r="AJ4" s="288"/>
      <c r="AK4" s="288"/>
      <c r="AL4" s="288"/>
      <c r="AM4" s="288"/>
      <c r="AN4" s="288"/>
      <c r="AO4" s="288"/>
      <c r="AP4" s="288"/>
      <c r="AQ4" s="288"/>
      <c r="AR4" s="288"/>
      <c r="AS4" s="288"/>
      <c r="AT4" s="288"/>
      <c r="AU4" s="288"/>
      <c r="AV4" s="288"/>
      <c r="AW4" s="288"/>
      <c r="AX4" s="288"/>
      <c r="AY4" s="288"/>
      <c r="AZ4" s="288"/>
      <c r="BA4" s="288"/>
      <c r="BB4" s="288"/>
      <c r="BC4" s="288"/>
      <c r="BD4" s="288"/>
      <c r="BE4" s="288"/>
      <c r="BF4" s="289"/>
      <c r="BH4" s="189"/>
      <c r="BI4" s="288" t="s">
        <v>62</v>
      </c>
      <c r="BJ4" s="288"/>
      <c r="BK4" s="288"/>
      <c r="BL4" s="288"/>
      <c r="BM4" s="288"/>
      <c r="BN4" s="288"/>
      <c r="BO4" s="288"/>
      <c r="BP4" s="288"/>
      <c r="BQ4" s="288"/>
      <c r="BR4" s="288"/>
      <c r="BS4" s="288"/>
      <c r="BT4" s="288"/>
      <c r="BU4" s="288"/>
      <c r="BV4" s="288"/>
      <c r="BW4" s="288"/>
      <c r="BX4" s="288"/>
      <c r="BY4" s="288"/>
      <c r="BZ4" s="288"/>
      <c r="CA4" s="288"/>
      <c r="CB4" s="288"/>
      <c r="CC4" s="288"/>
      <c r="CD4" s="288"/>
      <c r="CE4" s="288"/>
      <c r="CF4" s="288"/>
      <c r="CG4" s="288"/>
      <c r="CH4" s="288"/>
      <c r="CI4" s="289"/>
    </row>
    <row r="5" spans="2:87" ht="20.25" x14ac:dyDescent="0.3">
      <c r="B5" s="287" t="s">
        <v>249</v>
      </c>
      <c r="C5" s="288"/>
      <c r="D5" s="288"/>
      <c r="E5" s="288"/>
      <c r="F5" s="288"/>
      <c r="G5" s="288"/>
      <c r="H5" s="288"/>
      <c r="I5" s="288"/>
      <c r="J5" s="288"/>
      <c r="K5" s="288"/>
      <c r="L5" s="288"/>
      <c r="M5" s="288"/>
      <c r="N5" s="288"/>
      <c r="O5" s="288"/>
      <c r="P5" s="288"/>
      <c r="Q5" s="288"/>
      <c r="R5" s="288"/>
      <c r="S5" s="288"/>
      <c r="T5" s="288"/>
      <c r="U5" s="288"/>
      <c r="V5" s="288"/>
      <c r="W5" s="288"/>
      <c r="X5" s="288"/>
      <c r="Y5" s="288"/>
      <c r="Z5" s="288"/>
      <c r="AA5" s="288"/>
      <c r="AB5" s="288"/>
      <c r="AC5" s="289"/>
      <c r="AE5" s="189"/>
      <c r="AF5" s="288" t="s">
        <v>256</v>
      </c>
      <c r="AG5" s="288"/>
      <c r="AH5" s="288"/>
      <c r="AI5" s="288"/>
      <c r="AJ5" s="288"/>
      <c r="AK5" s="288"/>
      <c r="AL5" s="288"/>
      <c r="AM5" s="288"/>
      <c r="AN5" s="288"/>
      <c r="AO5" s="288"/>
      <c r="AP5" s="288"/>
      <c r="AQ5" s="288"/>
      <c r="AR5" s="288"/>
      <c r="AS5" s="288"/>
      <c r="AT5" s="288"/>
      <c r="AU5" s="288"/>
      <c r="AV5" s="288"/>
      <c r="AW5" s="288"/>
      <c r="AX5" s="288"/>
      <c r="AY5" s="288"/>
      <c r="AZ5" s="288"/>
      <c r="BA5" s="288"/>
      <c r="BB5" s="288"/>
      <c r="BC5" s="288"/>
      <c r="BD5" s="288"/>
      <c r="BE5" s="288"/>
      <c r="BF5" s="289"/>
      <c r="BH5" s="189"/>
      <c r="BI5" s="288" t="s">
        <v>257</v>
      </c>
      <c r="BJ5" s="288"/>
      <c r="BK5" s="288"/>
      <c r="BL5" s="288"/>
      <c r="BM5" s="288"/>
      <c r="BN5" s="288"/>
      <c r="BO5" s="288"/>
      <c r="BP5" s="288"/>
      <c r="BQ5" s="288"/>
      <c r="BR5" s="288"/>
      <c r="BS5" s="288"/>
      <c r="BT5" s="288"/>
      <c r="BU5" s="288"/>
      <c r="BV5" s="288"/>
      <c r="BW5" s="288"/>
      <c r="BX5" s="288"/>
      <c r="BY5" s="288"/>
      <c r="BZ5" s="288"/>
      <c r="CA5" s="288"/>
      <c r="CB5" s="288"/>
      <c r="CC5" s="288"/>
      <c r="CD5" s="288"/>
      <c r="CE5" s="288"/>
      <c r="CF5" s="288"/>
      <c r="CG5" s="288"/>
      <c r="CH5" s="288"/>
      <c r="CI5" s="289"/>
    </row>
    <row r="6" spans="2:87" ht="20.25" x14ac:dyDescent="0.3">
      <c r="B6" s="142"/>
      <c r="C6" s="144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/>
      <c r="Y6" s="145"/>
      <c r="Z6" s="145"/>
      <c r="AA6" s="145"/>
      <c r="AB6" s="145"/>
      <c r="AC6" s="143"/>
      <c r="AE6" s="142"/>
      <c r="AF6" s="288" t="s">
        <v>249</v>
      </c>
      <c r="AG6" s="288"/>
      <c r="AH6" s="288"/>
      <c r="AI6" s="288"/>
      <c r="AJ6" s="288"/>
      <c r="AK6" s="288"/>
      <c r="AL6" s="288"/>
      <c r="AM6" s="288"/>
      <c r="AN6" s="288"/>
      <c r="AO6" s="288"/>
      <c r="AP6" s="288"/>
      <c r="AQ6" s="288"/>
      <c r="AR6" s="288"/>
      <c r="AS6" s="288"/>
      <c r="AT6" s="288"/>
      <c r="AU6" s="288"/>
      <c r="AV6" s="288"/>
      <c r="AW6" s="288"/>
      <c r="AX6" s="288"/>
      <c r="AY6" s="288"/>
      <c r="AZ6" s="288"/>
      <c r="BA6" s="288"/>
      <c r="BB6" s="288"/>
      <c r="BC6" s="288"/>
      <c r="BD6" s="288"/>
      <c r="BE6" s="288"/>
      <c r="BF6" s="289"/>
      <c r="BH6" s="142"/>
      <c r="BI6" s="288" t="s">
        <v>249</v>
      </c>
      <c r="BJ6" s="288"/>
      <c r="BK6" s="288"/>
      <c r="BL6" s="288"/>
      <c r="BM6" s="288"/>
      <c r="BN6" s="288"/>
      <c r="BO6" s="288"/>
      <c r="BP6" s="288"/>
      <c r="BQ6" s="288"/>
      <c r="BR6" s="288"/>
      <c r="BS6" s="288"/>
      <c r="BT6" s="288"/>
      <c r="BU6" s="288"/>
      <c r="BV6" s="288"/>
      <c r="BW6" s="288"/>
      <c r="BX6" s="288"/>
      <c r="BY6" s="288"/>
      <c r="BZ6" s="288"/>
      <c r="CA6" s="288"/>
      <c r="CB6" s="288"/>
      <c r="CC6" s="288"/>
      <c r="CD6" s="288"/>
      <c r="CE6" s="288"/>
      <c r="CF6" s="288"/>
      <c r="CG6" s="288"/>
      <c r="CH6" s="288"/>
      <c r="CI6" s="289"/>
    </row>
    <row r="7" spans="2:87" x14ac:dyDescent="0.25">
      <c r="B7" s="142"/>
      <c r="C7" s="144"/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  <c r="W7" s="145"/>
      <c r="X7" s="145"/>
      <c r="Y7" s="145"/>
      <c r="Z7" s="145"/>
      <c r="AA7" s="145"/>
      <c r="AB7" s="145"/>
      <c r="AC7" s="143"/>
      <c r="AE7" s="142"/>
      <c r="AF7" s="144"/>
      <c r="AG7" s="145"/>
      <c r="AH7" s="145"/>
      <c r="AI7" s="145"/>
      <c r="AJ7" s="145"/>
      <c r="AK7" s="145"/>
      <c r="AL7" s="145"/>
      <c r="AM7" s="145"/>
      <c r="AN7" s="145"/>
      <c r="AO7" s="145"/>
      <c r="AP7" s="145"/>
      <c r="AQ7" s="145"/>
      <c r="AR7" s="145"/>
      <c r="AS7" s="145"/>
      <c r="AT7" s="145"/>
      <c r="AU7" s="145"/>
      <c r="AV7" s="145"/>
      <c r="AW7" s="145"/>
      <c r="AX7" s="145"/>
      <c r="AY7" s="145"/>
      <c r="AZ7" s="145"/>
      <c r="BA7" s="145"/>
      <c r="BB7" s="145"/>
      <c r="BC7" s="145"/>
      <c r="BD7" s="145"/>
      <c r="BE7" s="145"/>
      <c r="BF7" s="206"/>
      <c r="BH7" s="142"/>
      <c r="BI7" s="218"/>
      <c r="BJ7" s="145"/>
      <c r="BK7" s="145"/>
      <c r="BL7" s="145"/>
      <c r="BM7" s="145"/>
      <c r="BN7" s="145"/>
      <c r="BO7" s="145"/>
      <c r="BP7" s="145"/>
      <c r="BQ7" s="145"/>
      <c r="BR7" s="145"/>
      <c r="BS7" s="145"/>
      <c r="BT7" s="145"/>
      <c r="BU7" s="145"/>
      <c r="BV7" s="145"/>
      <c r="BW7" s="145"/>
      <c r="BX7" s="145"/>
      <c r="BY7" s="145"/>
      <c r="BZ7" s="145"/>
      <c r="CA7" s="145"/>
      <c r="CB7" s="145"/>
      <c r="CC7" s="145"/>
      <c r="CD7" s="145"/>
      <c r="CE7" s="145"/>
      <c r="CF7" s="145"/>
      <c r="CG7" s="145"/>
      <c r="CH7" s="145"/>
      <c r="CI7" s="206"/>
    </row>
    <row r="8" spans="2:87" x14ac:dyDescent="0.25">
      <c r="B8" s="142"/>
      <c r="C8" s="144"/>
      <c r="D8" s="145"/>
      <c r="E8" s="145"/>
      <c r="F8" s="145"/>
      <c r="G8" s="145"/>
      <c r="H8" s="145"/>
      <c r="I8" s="145"/>
      <c r="J8" s="145"/>
      <c r="K8" s="145"/>
      <c r="L8" s="145"/>
      <c r="M8" s="145"/>
      <c r="N8" s="145"/>
      <c r="O8" s="145"/>
      <c r="P8" s="145"/>
      <c r="Q8" s="145"/>
      <c r="R8" s="145"/>
      <c r="S8" s="145"/>
      <c r="T8" s="145"/>
      <c r="U8" s="145"/>
      <c r="V8" s="145"/>
      <c r="W8" s="145"/>
      <c r="X8" s="145"/>
      <c r="Y8" s="145"/>
      <c r="Z8" s="145"/>
      <c r="AA8" s="145"/>
      <c r="AB8" s="145"/>
      <c r="AC8" s="143"/>
      <c r="AE8" s="142"/>
      <c r="AF8" s="144"/>
      <c r="AG8" s="145"/>
      <c r="AH8" s="145"/>
      <c r="AI8" s="145"/>
      <c r="AJ8" s="145"/>
      <c r="AK8" s="145"/>
      <c r="AL8" s="145"/>
      <c r="AM8" s="145"/>
      <c r="AN8" s="145"/>
      <c r="AO8" s="145"/>
      <c r="AP8" s="145"/>
      <c r="AQ8" s="145"/>
      <c r="AR8" s="145"/>
      <c r="AS8" s="145"/>
      <c r="AT8" s="145"/>
      <c r="AU8" s="145"/>
      <c r="AV8" s="145"/>
      <c r="AW8" s="145"/>
      <c r="AX8" s="145"/>
      <c r="AY8" s="145"/>
      <c r="AZ8" s="145"/>
      <c r="BA8" s="145"/>
      <c r="BB8" s="145"/>
      <c r="BC8" s="145"/>
      <c r="BD8" s="145"/>
      <c r="BE8" s="145"/>
      <c r="BF8" s="206"/>
      <c r="BH8" s="142"/>
      <c r="BI8" s="218"/>
      <c r="BJ8" s="145"/>
      <c r="BK8" s="145"/>
      <c r="BL8" s="145"/>
      <c r="BM8" s="145"/>
      <c r="BN8" s="145"/>
      <c r="BO8" s="145"/>
      <c r="BP8" s="145"/>
      <c r="BQ8" s="145"/>
      <c r="BR8" s="145"/>
      <c r="BS8" s="145"/>
      <c r="BT8" s="145"/>
      <c r="BU8" s="145"/>
      <c r="BV8" s="145"/>
      <c r="BW8" s="145"/>
      <c r="BX8" s="145"/>
      <c r="BY8" s="145"/>
      <c r="BZ8" s="145"/>
      <c r="CA8" s="145"/>
      <c r="CB8" s="145"/>
      <c r="CC8" s="145"/>
      <c r="CD8" s="145"/>
      <c r="CE8" s="145"/>
      <c r="CF8" s="145"/>
      <c r="CG8" s="145"/>
      <c r="CH8" s="145"/>
      <c r="CI8" s="206"/>
    </row>
    <row r="9" spans="2:87" ht="15.75" x14ac:dyDescent="0.25">
      <c r="B9" s="142"/>
      <c r="C9" s="146" t="s">
        <v>145</v>
      </c>
      <c r="D9" s="145"/>
      <c r="E9" s="145"/>
      <c r="F9" s="145"/>
      <c r="G9" s="145"/>
      <c r="H9" s="145"/>
      <c r="I9" s="145"/>
      <c r="J9" s="145"/>
      <c r="K9" s="145"/>
      <c r="L9" s="145"/>
      <c r="M9" s="145"/>
      <c r="N9" s="145"/>
      <c r="O9" s="145"/>
      <c r="P9" s="145"/>
      <c r="Q9" s="145"/>
      <c r="R9" s="145"/>
      <c r="S9" s="145"/>
      <c r="T9" s="145"/>
      <c r="U9" s="145"/>
      <c r="V9" s="145"/>
      <c r="W9" s="145"/>
      <c r="X9" s="145"/>
      <c r="Y9" s="145"/>
      <c r="Z9" s="145"/>
      <c r="AA9" s="145"/>
      <c r="AB9" s="145"/>
      <c r="AC9" s="143"/>
      <c r="AE9" s="142"/>
      <c r="AF9" s="144"/>
      <c r="AG9" s="145"/>
      <c r="AH9" s="145"/>
      <c r="AI9" s="145"/>
      <c r="AJ9" s="145"/>
      <c r="AK9" s="145"/>
      <c r="AL9" s="145"/>
      <c r="AM9" s="145"/>
      <c r="AN9" s="145"/>
      <c r="AO9" s="145"/>
      <c r="AP9" s="145"/>
      <c r="AQ9" s="145"/>
      <c r="AR9" s="145"/>
      <c r="AS9" s="145"/>
      <c r="AT9" s="145"/>
      <c r="AU9" s="145"/>
      <c r="AV9" s="145"/>
      <c r="AW9" s="145"/>
      <c r="AX9" s="145"/>
      <c r="AY9" s="145"/>
      <c r="AZ9" s="145"/>
      <c r="BA9" s="145"/>
      <c r="BB9" s="145"/>
      <c r="BC9" s="145"/>
      <c r="BD9" s="145"/>
      <c r="BE9" s="145"/>
      <c r="BF9" s="206"/>
      <c r="BH9" s="142"/>
      <c r="BI9" s="218"/>
      <c r="BJ9" s="145"/>
      <c r="BK9" s="145"/>
      <c r="BL9" s="145"/>
      <c r="BM9" s="145"/>
      <c r="BN9" s="145"/>
      <c r="BO9" s="145"/>
      <c r="BP9" s="145"/>
      <c r="BQ9" s="145"/>
      <c r="BR9" s="145"/>
      <c r="BS9" s="145"/>
      <c r="BT9" s="145"/>
      <c r="BU9" s="145"/>
      <c r="BV9" s="145"/>
      <c r="BW9" s="145"/>
      <c r="BX9" s="145"/>
      <c r="BY9" s="145"/>
      <c r="BZ9" s="145"/>
      <c r="CA9" s="145"/>
      <c r="CB9" s="145"/>
      <c r="CC9" s="145"/>
      <c r="CD9" s="145"/>
      <c r="CE9" s="145"/>
      <c r="CF9" s="145"/>
      <c r="CG9" s="145"/>
      <c r="CH9" s="145"/>
      <c r="CI9" s="206"/>
    </row>
    <row r="10" spans="2:87" ht="16.5" thickBot="1" x14ac:dyDescent="0.3">
      <c r="B10" s="142"/>
      <c r="C10" s="146"/>
      <c r="D10" s="145"/>
      <c r="E10" s="145"/>
      <c r="F10" s="145"/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145"/>
      <c r="V10" s="145"/>
      <c r="W10" s="145"/>
      <c r="X10" s="145"/>
      <c r="Y10" s="145"/>
      <c r="Z10" s="145"/>
      <c r="AA10" s="145"/>
      <c r="AB10" s="145"/>
      <c r="AC10" s="143"/>
      <c r="AE10" s="142"/>
      <c r="AF10" s="146" t="s">
        <v>145</v>
      </c>
      <c r="AG10" s="145"/>
      <c r="AH10" s="145"/>
      <c r="AI10" s="145"/>
      <c r="AJ10" s="145"/>
      <c r="AK10" s="145"/>
      <c r="AL10" s="145"/>
      <c r="AM10" s="145"/>
      <c r="AN10" s="145"/>
      <c r="AO10" s="145"/>
      <c r="AP10" s="145"/>
      <c r="AQ10" s="145"/>
      <c r="AR10" s="145"/>
      <c r="AS10" s="145"/>
      <c r="AT10" s="145"/>
      <c r="AU10" s="145"/>
      <c r="AV10" s="145"/>
      <c r="AW10" s="145"/>
      <c r="AX10" s="145"/>
      <c r="AY10" s="145"/>
      <c r="AZ10" s="145"/>
      <c r="BA10" s="145"/>
      <c r="BB10" s="145"/>
      <c r="BC10" s="145"/>
      <c r="BD10" s="145"/>
      <c r="BE10" s="145"/>
      <c r="BF10" s="206"/>
      <c r="BH10" s="142"/>
      <c r="BI10" s="224" t="s">
        <v>145</v>
      </c>
      <c r="CI10" s="206"/>
    </row>
    <row r="11" spans="2:87" ht="17.25" thickTop="1" thickBot="1" x14ac:dyDescent="0.3">
      <c r="B11" s="142"/>
      <c r="C11" s="144"/>
      <c r="D11" s="145"/>
      <c r="E11" s="145"/>
      <c r="F11" s="145"/>
      <c r="G11" s="145"/>
      <c r="H11" s="145"/>
      <c r="I11" s="145"/>
      <c r="J11" s="269" t="s">
        <v>66</v>
      </c>
      <c r="K11" s="276" t="s">
        <v>67</v>
      </c>
      <c r="L11" s="279" t="s">
        <v>54</v>
      </c>
      <c r="M11" s="280"/>
      <c r="N11" s="280"/>
      <c r="O11" s="280"/>
      <c r="P11" s="280"/>
      <c r="Q11" s="280"/>
      <c r="R11" s="280"/>
      <c r="S11" s="280"/>
      <c r="T11" s="280"/>
      <c r="U11" s="280"/>
      <c r="V11" s="280"/>
      <c r="W11" s="280"/>
      <c r="X11" s="280"/>
      <c r="Y11" s="281"/>
      <c r="Z11" s="262" t="s">
        <v>68</v>
      </c>
      <c r="AA11" s="266"/>
      <c r="AB11" s="269" t="s">
        <v>69</v>
      </c>
      <c r="AC11" s="143"/>
      <c r="AE11" s="142"/>
      <c r="AF11" s="146"/>
      <c r="AG11" s="145"/>
      <c r="AH11" s="145"/>
      <c r="AI11" s="145"/>
      <c r="AJ11" s="145"/>
      <c r="AK11" s="145"/>
      <c r="AL11" s="145"/>
      <c r="AM11" s="145"/>
      <c r="AN11" s="145"/>
      <c r="AO11" s="145"/>
      <c r="AP11" s="145"/>
      <c r="AQ11" s="145"/>
      <c r="AR11" s="145"/>
      <c r="AS11" s="145"/>
      <c r="AT11" s="145"/>
      <c r="AU11" s="145"/>
      <c r="AV11" s="145"/>
      <c r="AW11" s="145"/>
      <c r="AX11" s="145"/>
      <c r="AY11" s="145"/>
      <c r="AZ11" s="145"/>
      <c r="BA11" s="145"/>
      <c r="BB11" s="145"/>
      <c r="BC11" s="145"/>
      <c r="BD11" s="145"/>
      <c r="BE11" s="145"/>
      <c r="BF11" s="206"/>
      <c r="BH11" s="142"/>
      <c r="BI11" s="224"/>
      <c r="CI11" s="206"/>
    </row>
    <row r="12" spans="2:87" ht="16.5" customHeight="1" thickTop="1" thickBot="1" x14ac:dyDescent="0.3">
      <c r="B12" s="142"/>
      <c r="C12" s="51" t="s">
        <v>60</v>
      </c>
      <c r="D12" s="52" t="s">
        <v>70</v>
      </c>
      <c r="E12" s="53" t="s">
        <v>55</v>
      </c>
      <c r="F12" s="54" t="s">
        <v>56</v>
      </c>
      <c r="G12" s="54" t="s">
        <v>57</v>
      </c>
      <c r="H12" s="54" t="s">
        <v>71</v>
      </c>
      <c r="I12" s="145"/>
      <c r="J12" s="270"/>
      <c r="K12" s="277"/>
      <c r="L12" s="272" t="s">
        <v>72</v>
      </c>
      <c r="M12" s="273"/>
      <c r="N12" s="274" t="s">
        <v>73</v>
      </c>
      <c r="O12" s="275"/>
      <c r="P12" s="274" t="s">
        <v>74</v>
      </c>
      <c r="Q12" s="275"/>
      <c r="R12" s="272" t="s">
        <v>75</v>
      </c>
      <c r="S12" s="273"/>
      <c r="T12" s="272" t="s">
        <v>76</v>
      </c>
      <c r="U12" s="273"/>
      <c r="V12" s="272" t="s">
        <v>77</v>
      </c>
      <c r="W12" s="273"/>
      <c r="X12" s="272" t="s">
        <v>78</v>
      </c>
      <c r="Y12" s="273"/>
      <c r="Z12" s="267"/>
      <c r="AA12" s="268"/>
      <c r="AB12" s="270"/>
      <c r="AC12" s="143"/>
      <c r="AE12" s="142"/>
      <c r="AF12" s="144"/>
      <c r="AG12" s="145"/>
      <c r="AH12" s="145"/>
      <c r="AI12" s="145"/>
      <c r="AJ12" s="145"/>
      <c r="AK12" s="145"/>
      <c r="AL12" s="145"/>
      <c r="AM12" s="269" t="s">
        <v>66</v>
      </c>
      <c r="AN12" s="276" t="s">
        <v>67</v>
      </c>
      <c r="AO12" s="279" t="s">
        <v>54</v>
      </c>
      <c r="AP12" s="280"/>
      <c r="AQ12" s="280"/>
      <c r="AR12" s="280"/>
      <c r="AS12" s="280"/>
      <c r="AT12" s="280"/>
      <c r="AU12" s="280"/>
      <c r="AV12" s="280"/>
      <c r="AW12" s="280"/>
      <c r="AX12" s="280"/>
      <c r="AY12" s="280"/>
      <c r="AZ12" s="280"/>
      <c r="BA12" s="280"/>
      <c r="BB12" s="281"/>
      <c r="BC12" s="262" t="s">
        <v>68</v>
      </c>
      <c r="BD12" s="266"/>
      <c r="BE12" s="269" t="s">
        <v>69</v>
      </c>
      <c r="BF12" s="206"/>
      <c r="BH12" s="142"/>
      <c r="BI12" s="218"/>
      <c r="BJ12" s="145"/>
      <c r="BK12" s="145"/>
      <c r="BL12" s="145"/>
      <c r="BM12" s="145"/>
      <c r="BN12" s="145"/>
      <c r="BO12" s="145"/>
      <c r="BP12" s="269" t="s">
        <v>66</v>
      </c>
      <c r="BQ12" s="276" t="s">
        <v>67</v>
      </c>
      <c r="BR12" s="279" t="s">
        <v>54</v>
      </c>
      <c r="BS12" s="280"/>
      <c r="BT12" s="280"/>
      <c r="BU12" s="280"/>
      <c r="BV12" s="280"/>
      <c r="BW12" s="280"/>
      <c r="BX12" s="280"/>
      <c r="BY12" s="280"/>
      <c r="BZ12" s="280"/>
      <c r="CA12" s="280"/>
      <c r="CB12" s="280"/>
      <c r="CC12" s="280"/>
      <c r="CD12" s="280"/>
      <c r="CE12" s="281"/>
      <c r="CF12" s="262" t="s">
        <v>68</v>
      </c>
      <c r="CG12" s="266"/>
      <c r="CH12" s="269" t="s">
        <v>69</v>
      </c>
      <c r="CI12" s="206"/>
    </row>
    <row r="13" spans="2:87" ht="16.5" customHeight="1" thickTop="1" thickBot="1" x14ac:dyDescent="0.3">
      <c r="B13" s="142"/>
      <c r="C13" s="48">
        <v>1</v>
      </c>
      <c r="D13" s="154" t="s">
        <v>81</v>
      </c>
      <c r="E13" s="154">
        <v>418</v>
      </c>
      <c r="F13" s="155">
        <v>1454</v>
      </c>
      <c r="G13" s="155">
        <f>+Tabla15[[#This Row],[H]]+Tabla15[[#This Row],[M]]</f>
        <v>1872</v>
      </c>
      <c r="H13" s="156">
        <f t="shared" ref="H13:H23" si="0">G13/$G$24</f>
        <v>8.2195389681668493E-2</v>
      </c>
      <c r="I13" s="145"/>
      <c r="J13" s="270"/>
      <c r="K13" s="278"/>
      <c r="L13" s="51" t="s">
        <v>55</v>
      </c>
      <c r="M13" s="86" t="s">
        <v>56</v>
      </c>
      <c r="N13" s="87" t="s">
        <v>55</v>
      </c>
      <c r="O13" s="86" t="s">
        <v>56</v>
      </c>
      <c r="P13" s="87" t="s">
        <v>55</v>
      </c>
      <c r="Q13" s="86" t="s">
        <v>56</v>
      </c>
      <c r="R13" s="87" t="s">
        <v>55</v>
      </c>
      <c r="S13" s="86" t="s">
        <v>56</v>
      </c>
      <c r="T13" s="87" t="s">
        <v>55</v>
      </c>
      <c r="U13" s="86" t="s">
        <v>56</v>
      </c>
      <c r="V13" s="87" t="s">
        <v>55</v>
      </c>
      <c r="W13" s="86" t="s">
        <v>56</v>
      </c>
      <c r="X13" s="87" t="s">
        <v>55</v>
      </c>
      <c r="Y13" s="88" t="s">
        <v>56</v>
      </c>
      <c r="Z13" s="89" t="s">
        <v>55</v>
      </c>
      <c r="AA13" s="90" t="s">
        <v>56</v>
      </c>
      <c r="AB13" s="271"/>
      <c r="AC13" s="143"/>
      <c r="AE13" s="142"/>
      <c r="AF13" s="51" t="s">
        <v>60</v>
      </c>
      <c r="AG13" s="52" t="s">
        <v>70</v>
      </c>
      <c r="AH13" s="53" t="s">
        <v>55</v>
      </c>
      <c r="AI13" s="54" t="s">
        <v>56</v>
      </c>
      <c r="AJ13" s="54" t="s">
        <v>57</v>
      </c>
      <c r="AK13" s="54" t="s">
        <v>71</v>
      </c>
      <c r="AL13" s="145"/>
      <c r="AM13" s="270"/>
      <c r="AN13" s="277"/>
      <c r="AO13" s="272" t="s">
        <v>72</v>
      </c>
      <c r="AP13" s="273"/>
      <c r="AQ13" s="274" t="s">
        <v>73</v>
      </c>
      <c r="AR13" s="275"/>
      <c r="AS13" s="274" t="s">
        <v>74</v>
      </c>
      <c r="AT13" s="275"/>
      <c r="AU13" s="272" t="s">
        <v>75</v>
      </c>
      <c r="AV13" s="273"/>
      <c r="AW13" s="272" t="s">
        <v>76</v>
      </c>
      <c r="AX13" s="273"/>
      <c r="AY13" s="272" t="s">
        <v>77</v>
      </c>
      <c r="AZ13" s="273"/>
      <c r="BA13" s="272" t="s">
        <v>78</v>
      </c>
      <c r="BB13" s="273"/>
      <c r="BC13" s="267"/>
      <c r="BD13" s="268"/>
      <c r="BE13" s="270"/>
      <c r="BF13" s="206"/>
      <c r="BH13" s="142"/>
      <c r="BI13" s="51" t="s">
        <v>60</v>
      </c>
      <c r="BJ13" s="52" t="s">
        <v>70</v>
      </c>
      <c r="BK13" s="53" t="s">
        <v>55</v>
      </c>
      <c r="BL13" s="54" t="s">
        <v>56</v>
      </c>
      <c r="BM13" s="54" t="s">
        <v>57</v>
      </c>
      <c r="BN13" s="54" t="s">
        <v>71</v>
      </c>
      <c r="BO13" s="145"/>
      <c r="BP13" s="270"/>
      <c r="BQ13" s="277"/>
      <c r="BR13" s="272" t="s">
        <v>72</v>
      </c>
      <c r="BS13" s="273"/>
      <c r="BT13" s="274" t="s">
        <v>73</v>
      </c>
      <c r="BU13" s="275"/>
      <c r="BV13" s="274" t="s">
        <v>74</v>
      </c>
      <c r="BW13" s="275"/>
      <c r="BX13" s="272" t="s">
        <v>75</v>
      </c>
      <c r="BY13" s="273"/>
      <c r="BZ13" s="272" t="s">
        <v>76</v>
      </c>
      <c r="CA13" s="273"/>
      <c r="CB13" s="272" t="s">
        <v>77</v>
      </c>
      <c r="CC13" s="273"/>
      <c r="CD13" s="272" t="s">
        <v>78</v>
      </c>
      <c r="CE13" s="273"/>
      <c r="CF13" s="267"/>
      <c r="CG13" s="268"/>
      <c r="CH13" s="270"/>
      <c r="CI13" s="206"/>
    </row>
    <row r="14" spans="2:87" ht="16.5" thickTop="1" thickBot="1" x14ac:dyDescent="0.3">
      <c r="B14" s="142"/>
      <c r="C14" s="49">
        <v>2</v>
      </c>
      <c r="D14" s="157" t="s">
        <v>146</v>
      </c>
      <c r="E14" s="157">
        <v>1170</v>
      </c>
      <c r="F14" s="158">
        <v>314</v>
      </c>
      <c r="G14" s="158">
        <f>+Tabla15[[#This Row],[H]]+Tabla15[[#This Row],[M]]</f>
        <v>1484</v>
      </c>
      <c r="H14" s="159">
        <f t="shared" si="0"/>
        <v>6.5159165751920961E-2</v>
      </c>
      <c r="I14" s="145"/>
      <c r="J14" s="163">
        <v>1</v>
      </c>
      <c r="K14" s="164" t="s">
        <v>81</v>
      </c>
      <c r="L14" s="165">
        <v>0</v>
      </c>
      <c r="M14" s="166">
        <v>0</v>
      </c>
      <c r="N14" s="165">
        <v>0</v>
      </c>
      <c r="O14" s="166">
        <v>0</v>
      </c>
      <c r="P14" s="165">
        <v>0</v>
      </c>
      <c r="Q14" s="166">
        <v>0</v>
      </c>
      <c r="R14" s="165">
        <v>0</v>
      </c>
      <c r="S14" s="166">
        <v>2</v>
      </c>
      <c r="T14" s="165">
        <v>13</v>
      </c>
      <c r="U14" s="166">
        <v>126</v>
      </c>
      <c r="V14" s="165">
        <v>195</v>
      </c>
      <c r="W14" s="166">
        <v>886</v>
      </c>
      <c r="X14" s="165">
        <v>210</v>
      </c>
      <c r="Y14" s="166">
        <v>440</v>
      </c>
      <c r="Z14" s="167">
        <f t="shared" ref="Z14:AA25" si="1">L14+N14+P14+R14+T14+V14+X14</f>
        <v>418</v>
      </c>
      <c r="AA14" s="168">
        <f t="shared" si="1"/>
        <v>1454</v>
      </c>
      <c r="AB14" s="169">
        <f>SUM(Z14:AA14)</f>
        <v>1872</v>
      </c>
      <c r="AC14" s="143"/>
      <c r="AE14" s="142"/>
      <c r="AF14" s="48">
        <v>1</v>
      </c>
      <c r="AG14" s="154" t="str">
        <f>AN15</f>
        <v>CALCULOS DE LA VIA BILIAR</v>
      </c>
      <c r="AH14" s="154">
        <f t="shared" ref="AH14:AI24" si="2">BC15</f>
        <v>418</v>
      </c>
      <c r="AI14" s="155">
        <f t="shared" si="2"/>
        <v>1452</v>
      </c>
      <c r="AJ14" s="155">
        <f>+Tabla115[[#This Row],[H]]+Tabla115[[#This Row],[M]]</f>
        <v>1870</v>
      </c>
      <c r="AK14" s="156">
        <f t="shared" ref="AK14:AK24" si="3">AJ14/$AJ$25</f>
        <v>9.1487279843444222E-2</v>
      </c>
      <c r="AL14" s="145"/>
      <c r="AM14" s="270"/>
      <c r="AN14" s="278"/>
      <c r="AO14" s="51" t="s">
        <v>55</v>
      </c>
      <c r="AP14" s="86" t="s">
        <v>56</v>
      </c>
      <c r="AQ14" s="87" t="s">
        <v>55</v>
      </c>
      <c r="AR14" s="86" t="s">
        <v>56</v>
      </c>
      <c r="AS14" s="87" t="s">
        <v>55</v>
      </c>
      <c r="AT14" s="86" t="s">
        <v>56</v>
      </c>
      <c r="AU14" s="87" t="s">
        <v>55</v>
      </c>
      <c r="AV14" s="86" t="s">
        <v>56</v>
      </c>
      <c r="AW14" s="87" t="s">
        <v>55</v>
      </c>
      <c r="AX14" s="86" t="s">
        <v>56</v>
      </c>
      <c r="AY14" s="87" t="s">
        <v>55</v>
      </c>
      <c r="AZ14" s="86" t="s">
        <v>56</v>
      </c>
      <c r="BA14" s="87" t="s">
        <v>55</v>
      </c>
      <c r="BB14" s="88" t="s">
        <v>56</v>
      </c>
      <c r="BC14" s="89" t="s">
        <v>55</v>
      </c>
      <c r="BD14" s="90" t="s">
        <v>56</v>
      </c>
      <c r="BE14" s="271"/>
      <c r="BF14" s="206"/>
      <c r="BH14" s="142"/>
      <c r="BI14" s="48">
        <v>1</v>
      </c>
      <c r="BJ14" s="154" t="str">
        <f>BQ15</f>
        <v>FRACTURA DE MIEMBRO SUPERIOR</v>
      </c>
      <c r="BK14" s="154">
        <f t="shared" ref="BK14:BL24" si="4">CF15</f>
        <v>160</v>
      </c>
      <c r="BL14" s="155">
        <f t="shared" si="4"/>
        <v>49</v>
      </c>
      <c r="BM14" s="155">
        <f>+Tabla11530[[#This Row],[H]]+Tabla11530[[#This Row],[M]]</f>
        <v>209</v>
      </c>
      <c r="BN14" s="156">
        <f t="shared" ref="BN14:BN24" si="5">BM14/$BM$25</f>
        <v>8.9507494646680938E-2</v>
      </c>
      <c r="BO14" s="145"/>
      <c r="BP14" s="270"/>
      <c r="BQ14" s="278"/>
      <c r="BR14" s="51" t="s">
        <v>55</v>
      </c>
      <c r="BS14" s="86" t="s">
        <v>56</v>
      </c>
      <c r="BT14" s="87" t="s">
        <v>55</v>
      </c>
      <c r="BU14" s="86" t="s">
        <v>56</v>
      </c>
      <c r="BV14" s="87" t="s">
        <v>55</v>
      </c>
      <c r="BW14" s="86" t="s">
        <v>56</v>
      </c>
      <c r="BX14" s="87" t="s">
        <v>55</v>
      </c>
      <c r="BY14" s="86" t="s">
        <v>56</v>
      </c>
      <c r="BZ14" s="87" t="s">
        <v>55</v>
      </c>
      <c r="CA14" s="86" t="s">
        <v>56</v>
      </c>
      <c r="CB14" s="87" t="s">
        <v>55</v>
      </c>
      <c r="CC14" s="86" t="s">
        <v>56</v>
      </c>
      <c r="CD14" s="87" t="s">
        <v>55</v>
      </c>
      <c r="CE14" s="88" t="s">
        <v>56</v>
      </c>
      <c r="CF14" s="89" t="s">
        <v>55</v>
      </c>
      <c r="CG14" s="90" t="s">
        <v>56</v>
      </c>
      <c r="CH14" s="271"/>
      <c r="CI14" s="206"/>
    </row>
    <row r="15" spans="2:87" ht="15.75" thickTop="1" x14ac:dyDescent="0.25">
      <c r="B15" s="142"/>
      <c r="C15" s="49">
        <v>3</v>
      </c>
      <c r="D15" s="157" t="s">
        <v>147</v>
      </c>
      <c r="E15" s="157">
        <v>222</v>
      </c>
      <c r="F15" s="158">
        <v>864</v>
      </c>
      <c r="G15" s="158">
        <f>+Tabla15[[#This Row],[H]]+Tabla15[[#This Row],[M]]</f>
        <v>1086</v>
      </c>
      <c r="H15" s="159">
        <f t="shared" si="0"/>
        <v>4.7683863885839735E-2</v>
      </c>
      <c r="I15" s="145"/>
      <c r="J15" s="170">
        <v>2</v>
      </c>
      <c r="K15" s="157" t="s">
        <v>146</v>
      </c>
      <c r="L15" s="171">
        <v>0</v>
      </c>
      <c r="M15" s="172">
        <v>1</v>
      </c>
      <c r="N15" s="171">
        <v>20</v>
      </c>
      <c r="O15" s="172">
        <v>14</v>
      </c>
      <c r="P15" s="171">
        <v>21</v>
      </c>
      <c r="Q15" s="172">
        <v>33</v>
      </c>
      <c r="R15" s="171">
        <v>31</v>
      </c>
      <c r="S15" s="172">
        <v>4</v>
      </c>
      <c r="T15" s="171">
        <v>66</v>
      </c>
      <c r="U15" s="172">
        <v>4</v>
      </c>
      <c r="V15" s="171">
        <v>436</v>
      </c>
      <c r="W15" s="172">
        <v>113</v>
      </c>
      <c r="X15" s="171">
        <v>596</v>
      </c>
      <c r="Y15" s="172">
        <v>145</v>
      </c>
      <c r="Z15" s="173">
        <f t="shared" si="1"/>
        <v>1170</v>
      </c>
      <c r="AA15" s="174">
        <f t="shared" si="1"/>
        <v>314</v>
      </c>
      <c r="AB15" s="175">
        <f t="shared" ref="AB15:AB24" si="6">SUM(Z15:AA15)</f>
        <v>1484</v>
      </c>
      <c r="AC15" s="143"/>
      <c r="AE15" s="142"/>
      <c r="AF15" s="49">
        <v>2</v>
      </c>
      <c r="AG15" s="157" t="str">
        <f t="shared" ref="AG15:AG23" si="7">AN16</f>
        <v>HERNIA INGUINAL</v>
      </c>
      <c r="AH15" s="157">
        <f t="shared" si="2"/>
        <v>1098</v>
      </c>
      <c r="AI15" s="158">
        <f t="shared" si="2"/>
        <v>262</v>
      </c>
      <c r="AJ15" s="158">
        <f>+Tabla115[[#This Row],[H]]+Tabla115[[#This Row],[M]]</f>
        <v>1360</v>
      </c>
      <c r="AK15" s="159">
        <f t="shared" si="3"/>
        <v>6.6536203522504889E-2</v>
      </c>
      <c r="AL15" s="145"/>
      <c r="AM15" s="163">
        <v>1</v>
      </c>
      <c r="AN15" s="164" t="s">
        <v>81</v>
      </c>
      <c r="AO15" s="165">
        <v>0</v>
      </c>
      <c r="AP15" s="166">
        <v>0</v>
      </c>
      <c r="AQ15" s="165">
        <v>0</v>
      </c>
      <c r="AR15" s="166">
        <v>0</v>
      </c>
      <c r="AS15" s="165">
        <v>0</v>
      </c>
      <c r="AT15" s="166">
        <v>0</v>
      </c>
      <c r="AU15" s="165">
        <v>0</v>
      </c>
      <c r="AV15" s="166">
        <v>0</v>
      </c>
      <c r="AW15" s="165">
        <v>13</v>
      </c>
      <c r="AX15" s="166">
        <v>126</v>
      </c>
      <c r="AY15" s="165">
        <v>195</v>
      </c>
      <c r="AZ15" s="166">
        <v>886</v>
      </c>
      <c r="BA15" s="165">
        <v>210</v>
      </c>
      <c r="BB15" s="166">
        <v>440</v>
      </c>
      <c r="BC15" s="167">
        <f t="shared" ref="BC15:BD26" si="8">AO15+AQ15+AS15+AU15+AW15+AY15+BA15</f>
        <v>418</v>
      </c>
      <c r="BD15" s="168">
        <f t="shared" si="8"/>
        <v>1452</v>
      </c>
      <c r="BE15" s="169">
        <f>SUM(BC15:BD15)</f>
        <v>1870</v>
      </c>
      <c r="BF15" s="206"/>
      <c r="BH15" s="142"/>
      <c r="BI15" s="49">
        <v>2</v>
      </c>
      <c r="BJ15" s="157" t="str">
        <f t="shared" ref="BJ15:BJ23" si="9">BQ16</f>
        <v>HERNIA UMBILICAL</v>
      </c>
      <c r="BK15" s="157">
        <f t="shared" si="4"/>
        <v>101</v>
      </c>
      <c r="BL15" s="158">
        <f t="shared" si="4"/>
        <v>87</v>
      </c>
      <c r="BM15" s="158">
        <f>+Tabla11530[[#This Row],[H]]+Tabla11530[[#This Row],[M]]</f>
        <v>188</v>
      </c>
      <c r="BN15" s="159">
        <f t="shared" si="5"/>
        <v>8.0513918629550318E-2</v>
      </c>
      <c r="BO15" s="145"/>
      <c r="BP15" s="163">
        <v>1</v>
      </c>
      <c r="BQ15" s="164" t="s">
        <v>150</v>
      </c>
      <c r="BR15" s="165">
        <v>0</v>
      </c>
      <c r="BS15" s="166">
        <v>0</v>
      </c>
      <c r="BT15" s="165">
        <v>13</v>
      </c>
      <c r="BU15" s="166">
        <v>9</v>
      </c>
      <c r="BV15" s="165">
        <v>75</v>
      </c>
      <c r="BW15" s="166">
        <v>32</v>
      </c>
      <c r="BX15" s="165">
        <v>72</v>
      </c>
      <c r="BY15" s="166">
        <v>8</v>
      </c>
      <c r="BZ15" s="165">
        <v>0</v>
      </c>
      <c r="CA15" s="166">
        <v>0</v>
      </c>
      <c r="CB15" s="165">
        <v>0</v>
      </c>
      <c r="CC15" s="166">
        <v>0</v>
      </c>
      <c r="CD15" s="165">
        <v>0</v>
      </c>
      <c r="CE15" s="166">
        <v>0</v>
      </c>
      <c r="CF15" s="167">
        <f t="shared" ref="CF15:CG26" si="10">BR15+BT15+BV15+BX15+BZ15+CB15+CD15</f>
        <v>160</v>
      </c>
      <c r="CG15" s="168">
        <f t="shared" si="10"/>
        <v>49</v>
      </c>
      <c r="CH15" s="169">
        <f>SUM(CF15:CG15)</f>
        <v>209</v>
      </c>
      <c r="CI15" s="206"/>
    </row>
    <row r="16" spans="2:87" x14ac:dyDescent="0.25">
      <c r="B16" s="142"/>
      <c r="C16" s="49">
        <v>4</v>
      </c>
      <c r="D16" s="157" t="s">
        <v>148</v>
      </c>
      <c r="E16" s="157">
        <v>220</v>
      </c>
      <c r="F16" s="158">
        <v>634</v>
      </c>
      <c r="G16" s="158">
        <f>+Tabla15[[#This Row],[H]]+Tabla15[[#This Row],[M]]</f>
        <v>854</v>
      </c>
      <c r="H16" s="159">
        <f t="shared" si="0"/>
        <v>3.7497255762897912E-2</v>
      </c>
      <c r="I16" s="145"/>
      <c r="J16" s="176">
        <v>3</v>
      </c>
      <c r="K16" s="177" t="s">
        <v>147</v>
      </c>
      <c r="L16" s="171">
        <v>0</v>
      </c>
      <c r="M16" s="172">
        <v>0</v>
      </c>
      <c r="N16" s="171">
        <v>0</v>
      </c>
      <c r="O16" s="172">
        <v>0</v>
      </c>
      <c r="P16" s="171">
        <v>0</v>
      </c>
      <c r="Q16" s="172">
        <v>0</v>
      </c>
      <c r="R16" s="171">
        <v>0</v>
      </c>
      <c r="S16" s="172">
        <v>0</v>
      </c>
      <c r="T16" s="171">
        <v>1</v>
      </c>
      <c r="U16" s="172">
        <v>8</v>
      </c>
      <c r="V16" s="171">
        <v>61</v>
      </c>
      <c r="W16" s="172">
        <v>356</v>
      </c>
      <c r="X16" s="171">
        <v>160</v>
      </c>
      <c r="Y16" s="172">
        <v>500</v>
      </c>
      <c r="Z16" s="173">
        <f t="shared" si="1"/>
        <v>222</v>
      </c>
      <c r="AA16" s="174">
        <f t="shared" si="1"/>
        <v>864</v>
      </c>
      <c r="AB16" s="175">
        <f t="shared" si="6"/>
        <v>1086</v>
      </c>
      <c r="AC16" s="143"/>
      <c r="AE16" s="142"/>
      <c r="AF16" s="49">
        <v>3</v>
      </c>
      <c r="AG16" s="157" t="str">
        <f t="shared" si="7"/>
        <v>INSUFICIENCIA VENOSA</v>
      </c>
      <c r="AH16" s="157">
        <f t="shared" si="2"/>
        <v>222</v>
      </c>
      <c r="AI16" s="158">
        <f t="shared" si="2"/>
        <v>864</v>
      </c>
      <c r="AJ16" s="158">
        <f>+Tabla115[[#This Row],[H]]+Tabla115[[#This Row],[M]]</f>
        <v>1086</v>
      </c>
      <c r="AK16" s="159">
        <f t="shared" si="3"/>
        <v>5.3131115459882583E-2</v>
      </c>
      <c r="AL16" s="145"/>
      <c r="AM16" s="170">
        <v>2</v>
      </c>
      <c r="AN16" s="157" t="s">
        <v>146</v>
      </c>
      <c r="AO16" s="171">
        <v>0</v>
      </c>
      <c r="AP16" s="172">
        <v>0</v>
      </c>
      <c r="AQ16" s="171">
        <v>0</v>
      </c>
      <c r="AR16" s="172">
        <v>0</v>
      </c>
      <c r="AS16" s="171">
        <v>0</v>
      </c>
      <c r="AT16" s="172">
        <v>0</v>
      </c>
      <c r="AU16" s="171">
        <v>0</v>
      </c>
      <c r="AV16" s="172">
        <v>0</v>
      </c>
      <c r="AW16" s="171">
        <v>66</v>
      </c>
      <c r="AX16" s="172">
        <v>4</v>
      </c>
      <c r="AY16" s="171">
        <v>436</v>
      </c>
      <c r="AZ16" s="172">
        <v>113</v>
      </c>
      <c r="BA16" s="171">
        <v>596</v>
      </c>
      <c r="BB16" s="172">
        <v>145</v>
      </c>
      <c r="BC16" s="173">
        <f t="shared" si="8"/>
        <v>1098</v>
      </c>
      <c r="BD16" s="174">
        <f t="shared" si="8"/>
        <v>262</v>
      </c>
      <c r="BE16" s="175">
        <f t="shared" ref="BE16:BE25" si="11">SUM(BC16:BD16)</f>
        <v>1360</v>
      </c>
      <c r="BF16" s="206"/>
      <c r="BH16" s="142"/>
      <c r="BI16" s="49">
        <v>3</v>
      </c>
      <c r="BJ16" s="157" t="str">
        <f t="shared" si="9"/>
        <v>HERNIA INGUINAL</v>
      </c>
      <c r="BK16" s="157">
        <f t="shared" si="4"/>
        <v>72</v>
      </c>
      <c r="BL16" s="158">
        <f t="shared" si="4"/>
        <v>52</v>
      </c>
      <c r="BM16" s="158">
        <f>+Tabla11530[[#This Row],[H]]+Tabla11530[[#This Row],[M]]</f>
        <v>124</v>
      </c>
      <c r="BN16" s="159">
        <f t="shared" si="5"/>
        <v>5.3104925053533189E-2</v>
      </c>
      <c r="BO16" s="145"/>
      <c r="BP16" s="170">
        <v>2</v>
      </c>
      <c r="BQ16" s="157" t="s">
        <v>149</v>
      </c>
      <c r="BR16" s="171">
        <v>2</v>
      </c>
      <c r="BS16" s="172">
        <v>2</v>
      </c>
      <c r="BT16" s="171">
        <v>25</v>
      </c>
      <c r="BU16" s="172">
        <v>35</v>
      </c>
      <c r="BV16" s="171">
        <v>57</v>
      </c>
      <c r="BW16" s="172">
        <v>43</v>
      </c>
      <c r="BX16" s="171">
        <v>17</v>
      </c>
      <c r="BY16" s="172">
        <v>7</v>
      </c>
      <c r="BZ16" s="171">
        <v>0</v>
      </c>
      <c r="CA16" s="172">
        <v>0</v>
      </c>
      <c r="CB16" s="171">
        <v>0</v>
      </c>
      <c r="CC16" s="172">
        <v>0</v>
      </c>
      <c r="CD16" s="171">
        <v>0</v>
      </c>
      <c r="CE16" s="172">
        <v>0</v>
      </c>
      <c r="CF16" s="173">
        <f t="shared" si="10"/>
        <v>101</v>
      </c>
      <c r="CG16" s="174">
        <f t="shared" si="10"/>
        <v>87</v>
      </c>
      <c r="CH16" s="175">
        <f t="shared" ref="CH16:CH25" si="12">SUM(CF16:CG16)</f>
        <v>188</v>
      </c>
      <c r="CI16" s="206"/>
    </row>
    <row r="17" spans="2:87" x14ac:dyDescent="0.25">
      <c r="B17" s="142"/>
      <c r="C17" s="49">
        <v>5</v>
      </c>
      <c r="D17" s="157" t="s">
        <v>149</v>
      </c>
      <c r="E17" s="157">
        <v>440</v>
      </c>
      <c r="F17" s="158">
        <v>402</v>
      </c>
      <c r="G17" s="158">
        <f>+Tabla15[[#This Row],[H]]+Tabla15[[#This Row],[M]]</f>
        <v>842</v>
      </c>
      <c r="H17" s="159">
        <f t="shared" si="0"/>
        <v>3.6970362239297477E-2</v>
      </c>
      <c r="I17" s="145"/>
      <c r="J17" s="170">
        <v>4</v>
      </c>
      <c r="K17" s="157" t="s">
        <v>148</v>
      </c>
      <c r="L17" s="171">
        <v>0</v>
      </c>
      <c r="M17" s="172">
        <v>0</v>
      </c>
      <c r="N17" s="171">
        <v>0</v>
      </c>
      <c r="O17" s="172">
        <v>0</v>
      </c>
      <c r="P17" s="171">
        <v>0</v>
      </c>
      <c r="Q17" s="172">
        <v>0</v>
      </c>
      <c r="R17" s="171">
        <v>0</v>
      </c>
      <c r="S17" s="172">
        <v>0</v>
      </c>
      <c r="T17" s="171">
        <v>1</v>
      </c>
      <c r="U17" s="172">
        <v>2</v>
      </c>
      <c r="V17" s="171">
        <v>55</v>
      </c>
      <c r="W17" s="172">
        <v>107</v>
      </c>
      <c r="X17" s="171">
        <v>164</v>
      </c>
      <c r="Y17" s="172">
        <v>525</v>
      </c>
      <c r="Z17" s="173">
        <f t="shared" si="1"/>
        <v>220</v>
      </c>
      <c r="AA17" s="174">
        <f t="shared" si="1"/>
        <v>634</v>
      </c>
      <c r="AB17" s="175">
        <f t="shared" si="6"/>
        <v>854</v>
      </c>
      <c r="AC17" s="143"/>
      <c r="AE17" s="142"/>
      <c r="AF17" s="49">
        <v>4</v>
      </c>
      <c r="AG17" s="157" t="str">
        <f t="shared" si="7"/>
        <v xml:space="preserve">GONARTROSIS </v>
      </c>
      <c r="AH17" s="157">
        <f t="shared" si="2"/>
        <v>220</v>
      </c>
      <c r="AI17" s="158">
        <f t="shared" si="2"/>
        <v>634</v>
      </c>
      <c r="AJ17" s="158">
        <f>+Tabla115[[#This Row],[H]]+Tabla115[[#This Row],[M]]</f>
        <v>854</v>
      </c>
      <c r="AK17" s="159">
        <f t="shared" si="3"/>
        <v>4.1780821917808221E-2</v>
      </c>
      <c r="AL17" s="145"/>
      <c r="AM17" s="176">
        <v>3</v>
      </c>
      <c r="AN17" s="177" t="s">
        <v>147</v>
      </c>
      <c r="AO17" s="171">
        <v>0</v>
      </c>
      <c r="AP17" s="172">
        <v>0</v>
      </c>
      <c r="AQ17" s="171">
        <v>0</v>
      </c>
      <c r="AR17" s="172">
        <v>0</v>
      </c>
      <c r="AS17" s="171">
        <v>0</v>
      </c>
      <c r="AT17" s="172">
        <v>0</v>
      </c>
      <c r="AU17" s="171">
        <v>0</v>
      </c>
      <c r="AV17" s="172">
        <v>0</v>
      </c>
      <c r="AW17" s="171">
        <v>1</v>
      </c>
      <c r="AX17" s="172">
        <v>8</v>
      </c>
      <c r="AY17" s="171">
        <v>61</v>
      </c>
      <c r="AZ17" s="172">
        <v>356</v>
      </c>
      <c r="BA17" s="171">
        <v>160</v>
      </c>
      <c r="BB17" s="172">
        <v>500</v>
      </c>
      <c r="BC17" s="173">
        <f t="shared" si="8"/>
        <v>222</v>
      </c>
      <c r="BD17" s="174">
        <f t="shared" si="8"/>
        <v>864</v>
      </c>
      <c r="BE17" s="175">
        <f t="shared" si="11"/>
        <v>1086</v>
      </c>
      <c r="BF17" s="206"/>
      <c r="BH17" s="142"/>
      <c r="BI17" s="49">
        <v>4</v>
      </c>
      <c r="BJ17" s="157" t="str">
        <f t="shared" si="9"/>
        <v>PREPUCIO REDUNDANTE - FIMOSIS Y PARAFIMOSIS</v>
      </c>
      <c r="BK17" s="157">
        <f t="shared" si="4"/>
        <v>124</v>
      </c>
      <c r="BL17" s="158">
        <f t="shared" si="4"/>
        <v>0</v>
      </c>
      <c r="BM17" s="158">
        <f>+Tabla11530[[#This Row],[H]]+Tabla11530[[#This Row],[M]]</f>
        <v>124</v>
      </c>
      <c r="BN17" s="159">
        <f t="shared" si="5"/>
        <v>5.3104925053533189E-2</v>
      </c>
      <c r="BO17" s="145"/>
      <c r="BP17" s="176">
        <v>3</v>
      </c>
      <c r="BQ17" s="177" t="s">
        <v>146</v>
      </c>
      <c r="BR17" s="171">
        <v>0</v>
      </c>
      <c r="BS17" s="172">
        <v>1</v>
      </c>
      <c r="BT17" s="171">
        <v>20</v>
      </c>
      <c r="BU17" s="172">
        <v>14</v>
      </c>
      <c r="BV17" s="171">
        <v>21</v>
      </c>
      <c r="BW17" s="172">
        <v>33</v>
      </c>
      <c r="BX17" s="171">
        <v>31</v>
      </c>
      <c r="BY17" s="172">
        <v>4</v>
      </c>
      <c r="BZ17" s="171">
        <v>0</v>
      </c>
      <c r="CA17" s="172">
        <v>0</v>
      </c>
      <c r="CB17" s="171">
        <v>0</v>
      </c>
      <c r="CC17" s="172">
        <v>0</v>
      </c>
      <c r="CD17" s="171">
        <v>0</v>
      </c>
      <c r="CE17" s="172">
        <v>0</v>
      </c>
      <c r="CF17" s="173">
        <f t="shared" si="10"/>
        <v>72</v>
      </c>
      <c r="CG17" s="174">
        <f t="shared" si="10"/>
        <v>52</v>
      </c>
      <c r="CH17" s="175">
        <f t="shared" si="12"/>
        <v>124</v>
      </c>
      <c r="CI17" s="206"/>
    </row>
    <row r="18" spans="2:87" x14ac:dyDescent="0.25">
      <c r="B18" s="142"/>
      <c r="C18" s="49">
        <v>6</v>
      </c>
      <c r="D18" s="157" t="s">
        <v>150</v>
      </c>
      <c r="E18" s="157">
        <v>373</v>
      </c>
      <c r="F18" s="158">
        <v>451</v>
      </c>
      <c r="G18" s="158">
        <f>+Tabla15[[#This Row],[H]]+Tabla15[[#This Row],[M]]</f>
        <v>824</v>
      </c>
      <c r="H18" s="159">
        <f t="shared" si="0"/>
        <v>3.6180021953896815E-2</v>
      </c>
      <c r="I18" s="145"/>
      <c r="J18" s="176">
        <v>5</v>
      </c>
      <c r="K18" s="177" t="s">
        <v>149</v>
      </c>
      <c r="L18" s="171">
        <v>2</v>
      </c>
      <c r="M18" s="172">
        <v>2</v>
      </c>
      <c r="N18" s="171">
        <v>25</v>
      </c>
      <c r="O18" s="172">
        <v>35</v>
      </c>
      <c r="P18" s="171">
        <v>57</v>
      </c>
      <c r="Q18" s="172">
        <v>43</v>
      </c>
      <c r="R18" s="171">
        <v>17</v>
      </c>
      <c r="S18" s="172">
        <v>7</v>
      </c>
      <c r="T18" s="171">
        <v>37</v>
      </c>
      <c r="U18" s="172">
        <v>26</v>
      </c>
      <c r="V18" s="171">
        <v>203</v>
      </c>
      <c r="W18" s="172">
        <v>223</v>
      </c>
      <c r="X18" s="171">
        <v>99</v>
      </c>
      <c r="Y18" s="172">
        <v>66</v>
      </c>
      <c r="Z18" s="173">
        <f t="shared" si="1"/>
        <v>440</v>
      </c>
      <c r="AA18" s="174">
        <f t="shared" si="1"/>
        <v>402</v>
      </c>
      <c r="AB18" s="175">
        <f t="shared" si="6"/>
        <v>842</v>
      </c>
      <c r="AC18" s="143"/>
      <c r="AE18" s="142"/>
      <c r="AF18" s="49">
        <v>5</v>
      </c>
      <c r="AG18" s="157" t="str">
        <f t="shared" si="7"/>
        <v>HERNIA UMBILICAL</v>
      </c>
      <c r="AH18" s="157">
        <f t="shared" si="2"/>
        <v>339</v>
      </c>
      <c r="AI18" s="158">
        <f t="shared" si="2"/>
        <v>315</v>
      </c>
      <c r="AJ18" s="158">
        <f>+Tabla115[[#This Row],[H]]+Tabla115[[#This Row],[M]]</f>
        <v>654</v>
      </c>
      <c r="AK18" s="159">
        <f t="shared" si="3"/>
        <v>3.1996086105675149E-2</v>
      </c>
      <c r="AL18" s="145"/>
      <c r="AM18" s="170">
        <v>4</v>
      </c>
      <c r="AN18" s="157" t="s">
        <v>148</v>
      </c>
      <c r="AO18" s="171">
        <v>0</v>
      </c>
      <c r="AP18" s="172">
        <v>0</v>
      </c>
      <c r="AQ18" s="171">
        <v>0</v>
      </c>
      <c r="AR18" s="172">
        <v>0</v>
      </c>
      <c r="AS18" s="171">
        <v>0</v>
      </c>
      <c r="AT18" s="172">
        <v>0</v>
      </c>
      <c r="AU18" s="171">
        <v>0</v>
      </c>
      <c r="AV18" s="172">
        <v>0</v>
      </c>
      <c r="AW18" s="171">
        <v>1</v>
      </c>
      <c r="AX18" s="172">
        <v>2</v>
      </c>
      <c r="AY18" s="171">
        <v>55</v>
      </c>
      <c r="AZ18" s="172">
        <v>107</v>
      </c>
      <c r="BA18" s="171">
        <v>164</v>
      </c>
      <c r="BB18" s="172">
        <v>525</v>
      </c>
      <c r="BC18" s="173">
        <f t="shared" si="8"/>
        <v>220</v>
      </c>
      <c r="BD18" s="174">
        <f t="shared" si="8"/>
        <v>634</v>
      </c>
      <c r="BE18" s="175">
        <f t="shared" si="11"/>
        <v>854</v>
      </c>
      <c r="BF18" s="206"/>
      <c r="BH18" s="142"/>
      <c r="BI18" s="49">
        <v>5</v>
      </c>
      <c r="BJ18" s="157" t="str">
        <f t="shared" si="9"/>
        <v>TUMOR BENIGNO DEL TEJIDO CONJUNTIVO Y OTROS TEJIDOS BLANDOS</v>
      </c>
      <c r="BK18" s="157">
        <f t="shared" si="4"/>
        <v>50</v>
      </c>
      <c r="BL18" s="158">
        <f t="shared" si="4"/>
        <v>54</v>
      </c>
      <c r="BM18" s="158">
        <f>+Tabla11530[[#This Row],[H]]+Tabla11530[[#This Row],[M]]</f>
        <v>104</v>
      </c>
      <c r="BN18" s="159">
        <f t="shared" si="5"/>
        <v>4.453961456102784E-2</v>
      </c>
      <c r="BO18" s="145"/>
      <c r="BP18" s="170">
        <v>4</v>
      </c>
      <c r="BQ18" s="157" t="s">
        <v>190</v>
      </c>
      <c r="BR18" s="171">
        <v>1</v>
      </c>
      <c r="BS18" s="172">
        <v>0</v>
      </c>
      <c r="BT18" s="171">
        <v>32</v>
      </c>
      <c r="BU18" s="172">
        <v>0</v>
      </c>
      <c r="BV18" s="171">
        <v>79</v>
      </c>
      <c r="BW18" s="172">
        <v>0</v>
      </c>
      <c r="BX18" s="171">
        <v>12</v>
      </c>
      <c r="BY18" s="172">
        <v>0</v>
      </c>
      <c r="BZ18" s="171">
        <v>0</v>
      </c>
      <c r="CA18" s="172">
        <v>0</v>
      </c>
      <c r="CB18" s="171">
        <v>0</v>
      </c>
      <c r="CC18" s="172">
        <v>0</v>
      </c>
      <c r="CD18" s="171">
        <v>0</v>
      </c>
      <c r="CE18" s="172">
        <v>0</v>
      </c>
      <c r="CF18" s="173">
        <f t="shared" si="10"/>
        <v>124</v>
      </c>
      <c r="CG18" s="174">
        <f t="shared" si="10"/>
        <v>0</v>
      </c>
      <c r="CH18" s="175">
        <f t="shared" si="12"/>
        <v>124</v>
      </c>
      <c r="CI18" s="206"/>
    </row>
    <row r="19" spans="2:87" x14ac:dyDescent="0.25">
      <c r="B19" s="142"/>
      <c r="C19" s="49">
        <v>7</v>
      </c>
      <c r="D19" s="157" t="s">
        <v>151</v>
      </c>
      <c r="E19" s="157">
        <v>224</v>
      </c>
      <c r="F19" s="158">
        <v>343</v>
      </c>
      <c r="G19" s="158">
        <f>+Tabla15[[#This Row],[H]]+Tabla15[[#This Row],[M]]</f>
        <v>567</v>
      </c>
      <c r="H19" s="159">
        <f t="shared" si="0"/>
        <v>2.4895718990120747E-2</v>
      </c>
      <c r="I19" s="145"/>
      <c r="J19" s="170">
        <v>6</v>
      </c>
      <c r="K19" s="157" t="s">
        <v>150</v>
      </c>
      <c r="L19" s="171">
        <v>0</v>
      </c>
      <c r="M19" s="172">
        <v>0</v>
      </c>
      <c r="N19" s="171">
        <v>13</v>
      </c>
      <c r="O19" s="172">
        <v>9</v>
      </c>
      <c r="P19" s="171">
        <v>75</v>
      </c>
      <c r="Q19" s="172">
        <v>32</v>
      </c>
      <c r="R19" s="171">
        <v>72</v>
      </c>
      <c r="S19" s="172">
        <v>8</v>
      </c>
      <c r="T19" s="171">
        <v>39</v>
      </c>
      <c r="U19" s="172">
        <v>13</v>
      </c>
      <c r="V19" s="171">
        <v>104</v>
      </c>
      <c r="W19" s="172">
        <v>121</v>
      </c>
      <c r="X19" s="171">
        <v>70</v>
      </c>
      <c r="Y19" s="172">
        <v>268</v>
      </c>
      <c r="Z19" s="173">
        <f t="shared" si="1"/>
        <v>373</v>
      </c>
      <c r="AA19" s="174">
        <f t="shared" si="1"/>
        <v>451</v>
      </c>
      <c r="AB19" s="175">
        <f t="shared" si="6"/>
        <v>824</v>
      </c>
      <c r="AC19" s="143"/>
      <c r="AE19" s="142"/>
      <c r="AF19" s="49">
        <v>6</v>
      </c>
      <c r="AG19" s="157" t="str">
        <f t="shared" si="7"/>
        <v>FRACTURA DE MIEMBRO SUPERIOR</v>
      </c>
      <c r="AH19" s="157">
        <f t="shared" si="2"/>
        <v>213</v>
      </c>
      <c r="AI19" s="158">
        <f t="shared" si="2"/>
        <v>402</v>
      </c>
      <c r="AJ19" s="158">
        <f>+Tabla115[[#This Row],[H]]+Tabla115[[#This Row],[M]]</f>
        <v>615</v>
      </c>
      <c r="AK19" s="159">
        <f t="shared" si="3"/>
        <v>3.0088062622309196E-2</v>
      </c>
      <c r="AL19" s="145"/>
      <c r="AM19" s="176">
        <v>5</v>
      </c>
      <c r="AN19" s="177" t="s">
        <v>149</v>
      </c>
      <c r="AO19" s="171">
        <v>0</v>
      </c>
      <c r="AP19" s="172">
        <v>0</v>
      </c>
      <c r="AQ19" s="171">
        <v>0</v>
      </c>
      <c r="AR19" s="172">
        <v>0</v>
      </c>
      <c r="AS19" s="171">
        <v>0</v>
      </c>
      <c r="AT19" s="172">
        <v>0</v>
      </c>
      <c r="AU19" s="171">
        <v>0</v>
      </c>
      <c r="AV19" s="172">
        <v>0</v>
      </c>
      <c r="AW19" s="171">
        <v>37</v>
      </c>
      <c r="AX19" s="172">
        <v>26</v>
      </c>
      <c r="AY19" s="171">
        <v>203</v>
      </c>
      <c r="AZ19" s="172">
        <v>223</v>
      </c>
      <c r="BA19" s="171">
        <v>99</v>
      </c>
      <c r="BB19" s="172">
        <v>66</v>
      </c>
      <c r="BC19" s="173">
        <f t="shared" si="8"/>
        <v>339</v>
      </c>
      <c r="BD19" s="174">
        <f t="shared" si="8"/>
        <v>315</v>
      </c>
      <c r="BE19" s="175">
        <f t="shared" si="11"/>
        <v>654</v>
      </c>
      <c r="BF19" s="206"/>
      <c r="BH19" s="142"/>
      <c r="BI19" s="49">
        <v>6</v>
      </c>
      <c r="BJ19" s="157" t="str">
        <f t="shared" si="9"/>
        <v>HIPERTROFIA DE LAS AMIGDALAS CON HIPERTROFIA DE LAS ADENOIDES</v>
      </c>
      <c r="BK19" s="157">
        <f t="shared" si="4"/>
        <v>51</v>
      </c>
      <c r="BL19" s="158">
        <f t="shared" si="4"/>
        <v>35</v>
      </c>
      <c r="BM19" s="158">
        <f>+Tabla11530[[#This Row],[H]]+Tabla11530[[#This Row],[M]]</f>
        <v>86</v>
      </c>
      <c r="BN19" s="159">
        <f t="shared" si="5"/>
        <v>3.683083511777302E-2</v>
      </c>
      <c r="BO19" s="145"/>
      <c r="BP19" s="176">
        <v>5</v>
      </c>
      <c r="BQ19" s="177" t="s">
        <v>191</v>
      </c>
      <c r="BR19" s="171">
        <v>0</v>
      </c>
      <c r="BS19" s="172">
        <v>2</v>
      </c>
      <c r="BT19" s="171">
        <v>8</v>
      </c>
      <c r="BU19" s="172">
        <v>19</v>
      </c>
      <c r="BV19" s="171">
        <v>26</v>
      </c>
      <c r="BW19" s="172">
        <v>15</v>
      </c>
      <c r="BX19" s="171">
        <v>16</v>
      </c>
      <c r="BY19" s="172">
        <v>18</v>
      </c>
      <c r="BZ19" s="171">
        <v>0</v>
      </c>
      <c r="CA19" s="172">
        <v>0</v>
      </c>
      <c r="CB19" s="171">
        <v>0</v>
      </c>
      <c r="CC19" s="172">
        <v>0</v>
      </c>
      <c r="CD19" s="171">
        <v>0</v>
      </c>
      <c r="CE19" s="172">
        <v>0</v>
      </c>
      <c r="CF19" s="173">
        <f t="shared" si="10"/>
        <v>50</v>
      </c>
      <c r="CG19" s="174">
        <f t="shared" si="10"/>
        <v>54</v>
      </c>
      <c r="CH19" s="175">
        <f t="shared" si="12"/>
        <v>104</v>
      </c>
      <c r="CI19" s="206"/>
    </row>
    <row r="20" spans="2:87" x14ac:dyDescent="0.25">
      <c r="B20" s="142"/>
      <c r="C20" s="49">
        <v>8</v>
      </c>
      <c r="D20" s="157" t="s">
        <v>152</v>
      </c>
      <c r="E20" s="157">
        <v>0</v>
      </c>
      <c r="F20" s="158">
        <v>486</v>
      </c>
      <c r="G20" s="158">
        <f>+Tabla15[[#This Row],[H]]+Tabla15[[#This Row],[M]]</f>
        <v>486</v>
      </c>
      <c r="H20" s="159">
        <f t="shared" si="0"/>
        <v>2.1339187705817782E-2</v>
      </c>
      <c r="I20" s="145"/>
      <c r="J20" s="176">
        <v>7</v>
      </c>
      <c r="K20" s="177" t="s">
        <v>151</v>
      </c>
      <c r="L20" s="171">
        <v>0</v>
      </c>
      <c r="M20" s="172">
        <v>0</v>
      </c>
      <c r="N20" s="171">
        <v>1</v>
      </c>
      <c r="O20" s="172">
        <v>6</v>
      </c>
      <c r="P20" s="171">
        <v>2</v>
      </c>
      <c r="Q20" s="172">
        <v>2</v>
      </c>
      <c r="R20" s="171">
        <v>4</v>
      </c>
      <c r="S20" s="172">
        <v>2</v>
      </c>
      <c r="T20" s="171">
        <v>1</v>
      </c>
      <c r="U20" s="172">
        <v>6</v>
      </c>
      <c r="V20" s="171">
        <v>89</v>
      </c>
      <c r="W20" s="172">
        <v>165</v>
      </c>
      <c r="X20" s="171">
        <v>127</v>
      </c>
      <c r="Y20" s="172">
        <v>162</v>
      </c>
      <c r="Z20" s="173">
        <f t="shared" si="1"/>
        <v>224</v>
      </c>
      <c r="AA20" s="174">
        <f t="shared" si="1"/>
        <v>343</v>
      </c>
      <c r="AB20" s="175">
        <f t="shared" si="6"/>
        <v>567</v>
      </c>
      <c r="AC20" s="143"/>
      <c r="AE20" s="142"/>
      <c r="AF20" s="49">
        <v>7</v>
      </c>
      <c r="AG20" s="157" t="str">
        <f t="shared" si="7"/>
        <v>HERNIAS VENTRALES Y LAS NO ESPECIFICADAS SIN OBSTRUCCION O GANGRENA</v>
      </c>
      <c r="AH20" s="157">
        <f t="shared" si="2"/>
        <v>217</v>
      </c>
      <c r="AI20" s="158">
        <f t="shared" si="2"/>
        <v>333</v>
      </c>
      <c r="AJ20" s="158">
        <f>+Tabla115[[#This Row],[H]]+Tabla115[[#This Row],[M]]</f>
        <v>550</v>
      </c>
      <c r="AK20" s="159">
        <f t="shared" si="3"/>
        <v>2.6908023483365948E-2</v>
      </c>
      <c r="AL20" s="145"/>
      <c r="AM20" s="170">
        <v>6</v>
      </c>
      <c r="AN20" s="157" t="s">
        <v>150</v>
      </c>
      <c r="AO20" s="171">
        <v>0</v>
      </c>
      <c r="AP20" s="172">
        <v>0</v>
      </c>
      <c r="AQ20" s="171">
        <v>0</v>
      </c>
      <c r="AR20" s="172">
        <v>0</v>
      </c>
      <c r="AS20" s="171">
        <v>0</v>
      </c>
      <c r="AT20" s="172">
        <v>0</v>
      </c>
      <c r="AU20" s="171">
        <v>0</v>
      </c>
      <c r="AV20" s="172">
        <v>0</v>
      </c>
      <c r="AW20" s="171">
        <v>39</v>
      </c>
      <c r="AX20" s="172">
        <v>13</v>
      </c>
      <c r="AY20" s="171">
        <v>104</v>
      </c>
      <c r="AZ20" s="172">
        <v>121</v>
      </c>
      <c r="BA20" s="171">
        <v>70</v>
      </c>
      <c r="BB20" s="172">
        <v>268</v>
      </c>
      <c r="BC20" s="173">
        <f t="shared" si="8"/>
        <v>213</v>
      </c>
      <c r="BD20" s="174">
        <f t="shared" si="8"/>
        <v>402</v>
      </c>
      <c r="BE20" s="175">
        <f t="shared" si="11"/>
        <v>615</v>
      </c>
      <c r="BF20" s="206"/>
      <c r="BH20" s="142"/>
      <c r="BI20" s="49">
        <v>7</v>
      </c>
      <c r="BJ20" s="157" t="str">
        <f t="shared" si="9"/>
        <v>TESTICULO NO DESCENDIDO</v>
      </c>
      <c r="BK20" s="157">
        <f t="shared" si="4"/>
        <v>53</v>
      </c>
      <c r="BL20" s="158">
        <f t="shared" si="4"/>
        <v>0</v>
      </c>
      <c r="BM20" s="158">
        <f>+Tabla11530[[#This Row],[H]]+Tabla11530[[#This Row],[M]]</f>
        <v>53</v>
      </c>
      <c r="BN20" s="159">
        <f t="shared" si="5"/>
        <v>2.2698072805139188E-2</v>
      </c>
      <c r="BO20" s="145"/>
      <c r="BP20" s="170">
        <v>6</v>
      </c>
      <c r="BQ20" s="157" t="s">
        <v>245</v>
      </c>
      <c r="BR20" s="171">
        <v>1</v>
      </c>
      <c r="BS20" s="172">
        <v>0</v>
      </c>
      <c r="BT20" s="171">
        <v>24</v>
      </c>
      <c r="BU20" s="172">
        <v>14</v>
      </c>
      <c r="BV20" s="171">
        <v>21</v>
      </c>
      <c r="BW20" s="172">
        <v>16</v>
      </c>
      <c r="BX20" s="171">
        <v>5</v>
      </c>
      <c r="BY20" s="172">
        <v>5</v>
      </c>
      <c r="BZ20" s="171">
        <v>0</v>
      </c>
      <c r="CA20" s="172">
        <v>0</v>
      </c>
      <c r="CB20" s="171">
        <v>0</v>
      </c>
      <c r="CC20" s="172">
        <v>0</v>
      </c>
      <c r="CD20" s="171">
        <v>0</v>
      </c>
      <c r="CE20" s="172">
        <v>0</v>
      </c>
      <c r="CF20" s="173">
        <f t="shared" si="10"/>
        <v>51</v>
      </c>
      <c r="CG20" s="174">
        <f t="shared" si="10"/>
        <v>35</v>
      </c>
      <c r="CH20" s="175">
        <f t="shared" si="12"/>
        <v>86</v>
      </c>
      <c r="CI20" s="206"/>
    </row>
    <row r="21" spans="2:87" x14ac:dyDescent="0.25">
      <c r="B21" s="142"/>
      <c r="C21" s="49">
        <v>9</v>
      </c>
      <c r="D21" s="157" t="s">
        <v>153</v>
      </c>
      <c r="E21" s="157">
        <v>91</v>
      </c>
      <c r="F21" s="158">
        <v>328</v>
      </c>
      <c r="G21" s="158">
        <f>+Tabla15[[#This Row],[H]]+Tabla15[[#This Row],[M]]</f>
        <v>419</v>
      </c>
      <c r="H21" s="159">
        <f t="shared" si="0"/>
        <v>1.8397365532381998E-2</v>
      </c>
      <c r="I21" s="145"/>
      <c r="J21" s="170">
        <v>8</v>
      </c>
      <c r="K21" s="157" t="s">
        <v>152</v>
      </c>
      <c r="L21" s="171">
        <v>0</v>
      </c>
      <c r="M21" s="172">
        <v>0</v>
      </c>
      <c r="N21" s="171">
        <v>0</v>
      </c>
      <c r="O21" s="172">
        <v>0</v>
      </c>
      <c r="P21" s="171">
        <v>0</v>
      </c>
      <c r="Q21" s="172">
        <v>0</v>
      </c>
      <c r="R21" s="171">
        <v>0</v>
      </c>
      <c r="S21" s="172">
        <v>0</v>
      </c>
      <c r="T21" s="171">
        <v>0</v>
      </c>
      <c r="U21" s="172">
        <v>0</v>
      </c>
      <c r="V21" s="171">
        <v>0</v>
      </c>
      <c r="W21" s="172">
        <v>118</v>
      </c>
      <c r="X21" s="171">
        <v>0</v>
      </c>
      <c r="Y21" s="172">
        <v>368</v>
      </c>
      <c r="Z21" s="173">
        <f t="shared" si="1"/>
        <v>0</v>
      </c>
      <c r="AA21" s="174">
        <f t="shared" si="1"/>
        <v>486</v>
      </c>
      <c r="AB21" s="175">
        <f t="shared" si="6"/>
        <v>486</v>
      </c>
      <c r="AC21" s="143"/>
      <c r="AE21" s="142"/>
      <c r="AF21" s="49">
        <v>8</v>
      </c>
      <c r="AG21" s="157" t="str">
        <f t="shared" si="7"/>
        <v>PROLAPSO UTEROVAGINAL</v>
      </c>
      <c r="AH21" s="157">
        <f t="shared" si="2"/>
        <v>0</v>
      </c>
      <c r="AI21" s="158">
        <f t="shared" si="2"/>
        <v>486</v>
      </c>
      <c r="AJ21" s="158">
        <f>+Tabla115[[#This Row],[H]]+Tabla115[[#This Row],[M]]</f>
        <v>486</v>
      </c>
      <c r="AK21" s="159">
        <f t="shared" si="3"/>
        <v>2.3776908023483367E-2</v>
      </c>
      <c r="AL21" s="145"/>
      <c r="AM21" s="176">
        <v>7</v>
      </c>
      <c r="AN21" s="177" t="s">
        <v>151</v>
      </c>
      <c r="AO21" s="171">
        <v>0</v>
      </c>
      <c r="AP21" s="172">
        <v>0</v>
      </c>
      <c r="AQ21" s="171">
        <v>0</v>
      </c>
      <c r="AR21" s="172">
        <v>0</v>
      </c>
      <c r="AS21" s="171">
        <v>0</v>
      </c>
      <c r="AT21" s="172">
        <v>0</v>
      </c>
      <c r="AU21" s="171">
        <v>0</v>
      </c>
      <c r="AV21" s="172">
        <v>0</v>
      </c>
      <c r="AW21" s="171">
        <v>1</v>
      </c>
      <c r="AX21" s="172">
        <v>6</v>
      </c>
      <c r="AY21" s="171">
        <v>89</v>
      </c>
      <c r="AZ21" s="172">
        <v>165</v>
      </c>
      <c r="BA21" s="171">
        <v>127</v>
      </c>
      <c r="BB21" s="172">
        <v>162</v>
      </c>
      <c r="BC21" s="173">
        <f t="shared" si="8"/>
        <v>217</v>
      </c>
      <c r="BD21" s="174">
        <f t="shared" si="8"/>
        <v>333</v>
      </c>
      <c r="BE21" s="175">
        <f t="shared" si="11"/>
        <v>550</v>
      </c>
      <c r="BF21" s="206"/>
      <c r="BH21" s="142"/>
      <c r="BI21" s="49">
        <v>8</v>
      </c>
      <c r="BJ21" s="157" t="str">
        <f t="shared" si="9"/>
        <v xml:space="preserve">RINITIS ALERGICA </v>
      </c>
      <c r="BK21" s="157">
        <f t="shared" si="4"/>
        <v>20</v>
      </c>
      <c r="BL21" s="158">
        <f t="shared" si="4"/>
        <v>25</v>
      </c>
      <c r="BM21" s="158">
        <f>+Tabla11530[[#This Row],[H]]+Tabla11530[[#This Row],[M]]</f>
        <v>45</v>
      </c>
      <c r="BN21" s="159">
        <f t="shared" si="5"/>
        <v>1.9271948608137045E-2</v>
      </c>
      <c r="BO21" s="145"/>
      <c r="BP21" s="176">
        <v>7</v>
      </c>
      <c r="BQ21" s="177" t="s">
        <v>192</v>
      </c>
      <c r="BR21" s="171">
        <v>0</v>
      </c>
      <c r="BS21" s="172">
        <v>0</v>
      </c>
      <c r="BT21" s="171">
        <v>31</v>
      </c>
      <c r="BU21" s="172">
        <v>0</v>
      </c>
      <c r="BV21" s="171">
        <v>18</v>
      </c>
      <c r="BW21" s="172">
        <v>0</v>
      </c>
      <c r="BX21" s="171">
        <v>4</v>
      </c>
      <c r="BY21" s="172">
        <v>0</v>
      </c>
      <c r="BZ21" s="171">
        <v>0</v>
      </c>
      <c r="CA21" s="172">
        <v>0</v>
      </c>
      <c r="CB21" s="171">
        <v>0</v>
      </c>
      <c r="CC21" s="172">
        <v>0</v>
      </c>
      <c r="CD21" s="171">
        <v>0</v>
      </c>
      <c r="CE21" s="172">
        <v>0</v>
      </c>
      <c r="CF21" s="173">
        <f t="shared" si="10"/>
        <v>53</v>
      </c>
      <c r="CG21" s="174">
        <f t="shared" si="10"/>
        <v>0</v>
      </c>
      <c r="CH21" s="175">
        <f t="shared" si="12"/>
        <v>53</v>
      </c>
      <c r="CI21" s="206"/>
    </row>
    <row r="22" spans="2:87" x14ac:dyDescent="0.25">
      <c r="B22" s="142"/>
      <c r="C22" s="49">
        <v>10</v>
      </c>
      <c r="D22" s="157" t="s">
        <v>154</v>
      </c>
      <c r="E22" s="157">
        <v>193</v>
      </c>
      <c r="F22" s="158">
        <v>199</v>
      </c>
      <c r="G22" s="158">
        <f>+Tabla15[[#This Row],[H]]+Tabla15[[#This Row],[M]]</f>
        <v>392</v>
      </c>
      <c r="H22" s="159">
        <f t="shared" si="0"/>
        <v>1.7211855104281009E-2</v>
      </c>
      <c r="I22" s="145"/>
      <c r="J22" s="176">
        <v>9</v>
      </c>
      <c r="K22" s="177" t="s">
        <v>153</v>
      </c>
      <c r="L22" s="171">
        <v>0</v>
      </c>
      <c r="M22" s="172">
        <v>0</v>
      </c>
      <c r="N22" s="171">
        <v>0</v>
      </c>
      <c r="O22" s="172">
        <v>0</v>
      </c>
      <c r="P22" s="171">
        <v>0</v>
      </c>
      <c r="Q22" s="172">
        <v>0</v>
      </c>
      <c r="R22" s="171">
        <v>5</v>
      </c>
      <c r="S22" s="172">
        <v>28</v>
      </c>
      <c r="T22" s="171">
        <v>13</v>
      </c>
      <c r="U22" s="172">
        <v>34</v>
      </c>
      <c r="V22" s="171">
        <v>48</v>
      </c>
      <c r="W22" s="172">
        <v>162</v>
      </c>
      <c r="X22" s="171">
        <v>25</v>
      </c>
      <c r="Y22" s="172">
        <v>104</v>
      </c>
      <c r="Z22" s="173">
        <f t="shared" si="1"/>
        <v>91</v>
      </c>
      <c r="AA22" s="174">
        <f t="shared" si="1"/>
        <v>328</v>
      </c>
      <c r="AB22" s="175">
        <f t="shared" si="6"/>
        <v>419</v>
      </c>
      <c r="AC22" s="143"/>
      <c r="AE22" s="142"/>
      <c r="AF22" s="49">
        <v>9</v>
      </c>
      <c r="AG22" s="157" t="str">
        <f t="shared" si="7"/>
        <v>TRASTORNOS DE LA ARTICULACION TEMPOROMAXILAR</v>
      </c>
      <c r="AH22" s="157">
        <f t="shared" si="2"/>
        <v>86</v>
      </c>
      <c r="AI22" s="158">
        <f t="shared" si="2"/>
        <v>300</v>
      </c>
      <c r="AJ22" s="158">
        <f>+Tabla115[[#This Row],[H]]+Tabla115[[#This Row],[M]]</f>
        <v>386</v>
      </c>
      <c r="AK22" s="159">
        <f t="shared" si="3"/>
        <v>1.8884540117416831E-2</v>
      </c>
      <c r="AL22" s="145"/>
      <c r="AM22" s="170">
        <v>8</v>
      </c>
      <c r="AN22" s="157" t="s">
        <v>152</v>
      </c>
      <c r="AO22" s="171">
        <v>0</v>
      </c>
      <c r="AP22" s="172">
        <v>0</v>
      </c>
      <c r="AQ22" s="171">
        <v>0</v>
      </c>
      <c r="AR22" s="172">
        <v>0</v>
      </c>
      <c r="AS22" s="171">
        <v>0</v>
      </c>
      <c r="AT22" s="172">
        <v>0</v>
      </c>
      <c r="AU22" s="171">
        <v>0</v>
      </c>
      <c r="AV22" s="172">
        <v>0</v>
      </c>
      <c r="AW22" s="171">
        <v>0</v>
      </c>
      <c r="AX22" s="172">
        <v>0</v>
      </c>
      <c r="AY22" s="171">
        <v>0</v>
      </c>
      <c r="AZ22" s="172">
        <v>118</v>
      </c>
      <c r="BA22" s="171">
        <v>0</v>
      </c>
      <c r="BB22" s="172">
        <v>368</v>
      </c>
      <c r="BC22" s="173">
        <f t="shared" si="8"/>
        <v>0</v>
      </c>
      <c r="BD22" s="174">
        <f t="shared" si="8"/>
        <v>486</v>
      </c>
      <c r="BE22" s="175">
        <f t="shared" si="11"/>
        <v>486</v>
      </c>
      <c r="BF22" s="206"/>
      <c r="BH22" s="142"/>
      <c r="BI22" s="49">
        <v>9</v>
      </c>
      <c r="BJ22" s="157" t="str">
        <f t="shared" si="9"/>
        <v>FRACTURA HUESOS DE LA MANO</v>
      </c>
      <c r="BK22" s="157">
        <f t="shared" si="4"/>
        <v>29</v>
      </c>
      <c r="BL22" s="158">
        <f t="shared" si="4"/>
        <v>8</v>
      </c>
      <c r="BM22" s="158">
        <f>+Tabla11530[[#This Row],[H]]+Tabla11530[[#This Row],[M]]</f>
        <v>37</v>
      </c>
      <c r="BN22" s="159">
        <f t="shared" si="5"/>
        <v>1.5845824411134905E-2</v>
      </c>
      <c r="BO22" s="145"/>
      <c r="BP22" s="170">
        <v>8</v>
      </c>
      <c r="BQ22" s="157" t="s">
        <v>241</v>
      </c>
      <c r="BR22" s="171">
        <v>0</v>
      </c>
      <c r="BS22" s="172">
        <v>0</v>
      </c>
      <c r="BT22" s="171">
        <v>2</v>
      </c>
      <c r="BU22" s="172">
        <v>3</v>
      </c>
      <c r="BV22" s="171">
        <v>8</v>
      </c>
      <c r="BW22" s="172">
        <v>7</v>
      </c>
      <c r="BX22" s="171">
        <v>10</v>
      </c>
      <c r="BY22" s="172">
        <v>15</v>
      </c>
      <c r="BZ22" s="171">
        <v>0</v>
      </c>
      <c r="CA22" s="172">
        <v>0</v>
      </c>
      <c r="CB22" s="171">
        <v>0</v>
      </c>
      <c r="CC22" s="172">
        <v>0</v>
      </c>
      <c r="CD22" s="171">
        <v>0</v>
      </c>
      <c r="CE22" s="172">
        <v>0</v>
      </c>
      <c r="CF22" s="173">
        <f t="shared" si="10"/>
        <v>20</v>
      </c>
      <c r="CG22" s="174">
        <f t="shared" si="10"/>
        <v>25</v>
      </c>
      <c r="CH22" s="175">
        <f t="shared" si="12"/>
        <v>45</v>
      </c>
      <c r="CI22" s="206"/>
    </row>
    <row r="23" spans="2:87" ht="15.75" thickBot="1" x14ac:dyDescent="0.3">
      <c r="B23" s="142"/>
      <c r="C23" s="50"/>
      <c r="D23" s="160" t="s">
        <v>89</v>
      </c>
      <c r="E23" s="160">
        <v>5279</v>
      </c>
      <c r="F23" s="161">
        <v>8670</v>
      </c>
      <c r="G23" s="161">
        <f>+Tabla15[[#This Row],[H]]+Tabla15[[#This Row],[M]]</f>
        <v>13949</v>
      </c>
      <c r="H23" s="162">
        <f t="shared" si="0"/>
        <v>0.612469813391877</v>
      </c>
      <c r="I23" s="147"/>
      <c r="J23" s="170">
        <v>10</v>
      </c>
      <c r="K23" s="157" t="s">
        <v>154</v>
      </c>
      <c r="L23" s="171">
        <v>0</v>
      </c>
      <c r="M23" s="172">
        <v>1</v>
      </c>
      <c r="N23" s="171">
        <v>2</v>
      </c>
      <c r="O23" s="172">
        <v>2</v>
      </c>
      <c r="P23" s="171">
        <v>2</v>
      </c>
      <c r="Q23" s="172">
        <v>3</v>
      </c>
      <c r="R23" s="171">
        <v>6</v>
      </c>
      <c r="S23" s="172">
        <v>6</v>
      </c>
      <c r="T23" s="171">
        <v>10</v>
      </c>
      <c r="U23" s="172">
        <v>3</v>
      </c>
      <c r="V23" s="171">
        <v>45</v>
      </c>
      <c r="W23" s="172">
        <v>56</v>
      </c>
      <c r="X23" s="171">
        <v>128</v>
      </c>
      <c r="Y23" s="172">
        <v>128</v>
      </c>
      <c r="Z23" s="173">
        <f t="shared" si="1"/>
        <v>193</v>
      </c>
      <c r="AA23" s="174">
        <f t="shared" si="1"/>
        <v>199</v>
      </c>
      <c r="AB23" s="175">
        <f t="shared" si="6"/>
        <v>392</v>
      </c>
      <c r="AC23" s="143"/>
      <c r="AE23" s="142"/>
      <c r="AF23" s="49">
        <v>10</v>
      </c>
      <c r="AG23" s="157" t="str">
        <f t="shared" si="7"/>
        <v>LEIOMIOMA DEL UTERO</v>
      </c>
      <c r="AH23" s="157">
        <f t="shared" si="2"/>
        <v>0</v>
      </c>
      <c r="AI23" s="158">
        <f t="shared" si="2"/>
        <v>384</v>
      </c>
      <c r="AJ23" s="158">
        <f>+Tabla115[[#This Row],[H]]+Tabla115[[#This Row],[M]]</f>
        <v>384</v>
      </c>
      <c r="AK23" s="159">
        <f t="shared" si="3"/>
        <v>1.8786692759295499E-2</v>
      </c>
      <c r="AL23" s="145"/>
      <c r="AM23" s="176">
        <v>9</v>
      </c>
      <c r="AN23" s="177" t="s">
        <v>153</v>
      </c>
      <c r="AO23" s="171">
        <v>0</v>
      </c>
      <c r="AP23" s="172">
        <v>0</v>
      </c>
      <c r="AQ23" s="171">
        <v>0</v>
      </c>
      <c r="AR23" s="172">
        <v>0</v>
      </c>
      <c r="AS23" s="171">
        <v>0</v>
      </c>
      <c r="AT23" s="172">
        <v>0</v>
      </c>
      <c r="AU23" s="171">
        <v>0</v>
      </c>
      <c r="AV23" s="172">
        <v>0</v>
      </c>
      <c r="AW23" s="171">
        <v>13</v>
      </c>
      <c r="AX23" s="172">
        <v>34</v>
      </c>
      <c r="AY23" s="171">
        <v>48</v>
      </c>
      <c r="AZ23" s="172">
        <v>162</v>
      </c>
      <c r="BA23" s="171">
        <v>25</v>
      </c>
      <c r="BB23" s="172">
        <v>104</v>
      </c>
      <c r="BC23" s="173">
        <f t="shared" si="8"/>
        <v>86</v>
      </c>
      <c r="BD23" s="174">
        <f t="shared" si="8"/>
        <v>300</v>
      </c>
      <c r="BE23" s="175">
        <f t="shared" si="11"/>
        <v>386</v>
      </c>
      <c r="BF23" s="206"/>
      <c r="BH23" s="142"/>
      <c r="BI23" s="49">
        <v>10</v>
      </c>
      <c r="BJ23" s="157" t="str">
        <f t="shared" si="9"/>
        <v>FRACTURA DE MIEMBRO INFERIOR</v>
      </c>
      <c r="BK23" s="157">
        <f t="shared" si="4"/>
        <v>31</v>
      </c>
      <c r="BL23" s="158">
        <f t="shared" si="4"/>
        <v>6</v>
      </c>
      <c r="BM23" s="158">
        <f>+Tabla11530[[#This Row],[H]]+Tabla11530[[#This Row],[M]]</f>
        <v>37</v>
      </c>
      <c r="BN23" s="159">
        <f t="shared" si="5"/>
        <v>1.5845824411134905E-2</v>
      </c>
      <c r="BO23" s="145"/>
      <c r="BP23" s="176">
        <v>9</v>
      </c>
      <c r="BQ23" s="177" t="s">
        <v>232</v>
      </c>
      <c r="BR23" s="171">
        <v>0</v>
      </c>
      <c r="BS23" s="172">
        <v>0</v>
      </c>
      <c r="BT23" s="171">
        <v>0</v>
      </c>
      <c r="BU23" s="172">
        <v>0</v>
      </c>
      <c r="BV23" s="171">
        <v>6</v>
      </c>
      <c r="BW23" s="172">
        <v>1</v>
      </c>
      <c r="BX23" s="171">
        <v>23</v>
      </c>
      <c r="BY23" s="172">
        <v>7</v>
      </c>
      <c r="BZ23" s="171">
        <v>0</v>
      </c>
      <c r="CA23" s="172">
        <v>0</v>
      </c>
      <c r="CB23" s="171">
        <v>0</v>
      </c>
      <c r="CC23" s="172">
        <v>0</v>
      </c>
      <c r="CD23" s="171">
        <v>0</v>
      </c>
      <c r="CE23" s="172">
        <v>0</v>
      </c>
      <c r="CF23" s="173">
        <f t="shared" si="10"/>
        <v>29</v>
      </c>
      <c r="CG23" s="174">
        <f t="shared" si="10"/>
        <v>8</v>
      </c>
      <c r="CH23" s="175">
        <f t="shared" si="12"/>
        <v>37</v>
      </c>
      <c r="CI23" s="206"/>
    </row>
    <row r="24" spans="2:87" ht="16.5" thickTop="1" thickBot="1" x14ac:dyDescent="0.3">
      <c r="B24" s="142"/>
      <c r="C24" s="55"/>
      <c r="D24" s="56" t="s">
        <v>90</v>
      </c>
      <c r="E24" s="56">
        <f>SUM(E13:E23)</f>
        <v>8630</v>
      </c>
      <c r="F24" s="56">
        <f>SUM(F13:F23)</f>
        <v>14145</v>
      </c>
      <c r="G24" s="56">
        <f>SUM(G13:G23)</f>
        <v>22775</v>
      </c>
      <c r="H24" s="57">
        <f>SUM(H13:H23)</f>
        <v>1</v>
      </c>
      <c r="I24" s="145"/>
      <c r="J24" s="178"/>
      <c r="K24" s="179" t="s">
        <v>89</v>
      </c>
      <c r="L24" s="180">
        <v>8</v>
      </c>
      <c r="M24" s="181">
        <v>11</v>
      </c>
      <c r="N24" s="180">
        <v>250</v>
      </c>
      <c r="O24" s="181">
        <v>137</v>
      </c>
      <c r="P24" s="180">
        <v>429</v>
      </c>
      <c r="Q24" s="181">
        <v>207</v>
      </c>
      <c r="R24" s="180">
        <v>436</v>
      </c>
      <c r="S24" s="181">
        <v>262</v>
      </c>
      <c r="T24" s="180">
        <v>524</v>
      </c>
      <c r="U24" s="181">
        <v>648</v>
      </c>
      <c r="V24" s="180">
        <v>1949</v>
      </c>
      <c r="W24" s="181">
        <v>4673</v>
      </c>
      <c r="X24" s="180">
        <v>1683</v>
      </c>
      <c r="Y24" s="182">
        <v>2732</v>
      </c>
      <c r="Z24" s="173">
        <f t="shared" si="1"/>
        <v>5279</v>
      </c>
      <c r="AA24" s="174">
        <f t="shared" si="1"/>
        <v>8670</v>
      </c>
      <c r="AB24" s="183">
        <f t="shared" si="6"/>
        <v>13949</v>
      </c>
      <c r="AC24" s="143"/>
      <c r="AE24" s="142"/>
      <c r="AF24" s="50"/>
      <c r="AG24" s="160" t="s">
        <v>89</v>
      </c>
      <c r="AH24" s="160">
        <f t="shared" si="2"/>
        <v>4339</v>
      </c>
      <c r="AI24" s="161">
        <f t="shared" si="2"/>
        <v>7856</v>
      </c>
      <c r="AJ24" s="161">
        <f>+Tabla115[[#This Row],[H]]+Tabla115[[#This Row],[M]]</f>
        <v>12195</v>
      </c>
      <c r="AK24" s="162">
        <f t="shared" si="3"/>
        <v>0.59662426614481412</v>
      </c>
      <c r="AL24" s="147"/>
      <c r="AM24" s="170">
        <v>10</v>
      </c>
      <c r="AN24" s="157" t="s">
        <v>158</v>
      </c>
      <c r="AO24" s="171">
        <v>0</v>
      </c>
      <c r="AP24" s="172">
        <v>0</v>
      </c>
      <c r="AQ24" s="171">
        <v>0</v>
      </c>
      <c r="AR24" s="172">
        <v>0</v>
      </c>
      <c r="AS24" s="171">
        <v>0</v>
      </c>
      <c r="AT24" s="172">
        <v>0</v>
      </c>
      <c r="AU24" s="171">
        <v>0</v>
      </c>
      <c r="AV24" s="172">
        <v>0</v>
      </c>
      <c r="AW24" s="171">
        <v>0</v>
      </c>
      <c r="AX24" s="172">
        <v>2</v>
      </c>
      <c r="AY24" s="171">
        <v>0</v>
      </c>
      <c r="AZ24" s="172">
        <v>365</v>
      </c>
      <c r="BA24" s="171">
        <v>0</v>
      </c>
      <c r="BB24" s="172">
        <v>17</v>
      </c>
      <c r="BC24" s="173">
        <f t="shared" si="8"/>
        <v>0</v>
      </c>
      <c r="BD24" s="174">
        <f t="shared" si="8"/>
        <v>384</v>
      </c>
      <c r="BE24" s="175">
        <f t="shared" si="11"/>
        <v>384</v>
      </c>
      <c r="BF24" s="206"/>
      <c r="BH24" s="142"/>
      <c r="BI24" s="50"/>
      <c r="BJ24" s="160" t="s">
        <v>89</v>
      </c>
      <c r="BK24" s="160">
        <f t="shared" si="4"/>
        <v>787</v>
      </c>
      <c r="BL24" s="161">
        <f t="shared" si="4"/>
        <v>541</v>
      </c>
      <c r="BM24" s="161">
        <f>+Tabla11530[[#This Row],[H]]+Tabla11530[[#This Row],[M]]</f>
        <v>1328</v>
      </c>
      <c r="BN24" s="162">
        <f t="shared" si="5"/>
        <v>0.56873661670235542</v>
      </c>
      <c r="BO24" s="147"/>
      <c r="BP24" s="170">
        <v>10</v>
      </c>
      <c r="BQ24" s="157" t="s">
        <v>231</v>
      </c>
      <c r="BR24" s="171">
        <v>0</v>
      </c>
      <c r="BS24" s="172">
        <v>0</v>
      </c>
      <c r="BT24" s="171">
        <v>6</v>
      </c>
      <c r="BU24" s="172">
        <v>1</v>
      </c>
      <c r="BV24" s="171">
        <v>17</v>
      </c>
      <c r="BW24" s="172">
        <v>1</v>
      </c>
      <c r="BX24" s="171">
        <v>8</v>
      </c>
      <c r="BY24" s="172">
        <v>4</v>
      </c>
      <c r="BZ24" s="171">
        <v>0</v>
      </c>
      <c r="CA24" s="172">
        <v>0</v>
      </c>
      <c r="CB24" s="171">
        <v>0</v>
      </c>
      <c r="CC24" s="172">
        <v>0</v>
      </c>
      <c r="CD24" s="171">
        <v>0</v>
      </c>
      <c r="CE24" s="172">
        <v>0</v>
      </c>
      <c r="CF24" s="173">
        <f t="shared" si="10"/>
        <v>31</v>
      </c>
      <c r="CG24" s="174">
        <f t="shared" si="10"/>
        <v>6</v>
      </c>
      <c r="CH24" s="175">
        <f t="shared" si="12"/>
        <v>37</v>
      </c>
      <c r="CI24" s="206"/>
    </row>
    <row r="25" spans="2:87" ht="16.5" thickTop="1" thickBot="1" x14ac:dyDescent="0.3">
      <c r="B25" s="142"/>
      <c r="C25" s="148" t="s">
        <v>155</v>
      </c>
      <c r="D25" s="149"/>
      <c r="E25" s="145"/>
      <c r="F25" s="145"/>
      <c r="G25" s="145"/>
      <c r="H25" s="145"/>
      <c r="I25" s="145"/>
      <c r="J25" s="290" t="s">
        <v>90</v>
      </c>
      <c r="K25" s="283"/>
      <c r="L25" s="187">
        <f t="shared" ref="L25:Y25" si="13">SUM(L14:L24)</f>
        <v>10</v>
      </c>
      <c r="M25" s="188">
        <f t="shared" si="13"/>
        <v>15</v>
      </c>
      <c r="N25" s="187">
        <f t="shared" si="13"/>
        <v>311</v>
      </c>
      <c r="O25" s="188">
        <f t="shared" si="13"/>
        <v>203</v>
      </c>
      <c r="P25" s="188">
        <f t="shared" si="13"/>
        <v>586</v>
      </c>
      <c r="Q25" s="188">
        <f t="shared" si="13"/>
        <v>320</v>
      </c>
      <c r="R25" s="187">
        <f t="shared" si="13"/>
        <v>571</v>
      </c>
      <c r="S25" s="188">
        <f t="shared" si="13"/>
        <v>319</v>
      </c>
      <c r="T25" s="187">
        <f t="shared" si="13"/>
        <v>705</v>
      </c>
      <c r="U25" s="188">
        <f t="shared" si="13"/>
        <v>870</v>
      </c>
      <c r="V25" s="187">
        <f t="shared" si="13"/>
        <v>3185</v>
      </c>
      <c r="W25" s="188">
        <f t="shared" si="13"/>
        <v>6980</v>
      </c>
      <c r="X25" s="187">
        <f t="shared" si="13"/>
        <v>3262</v>
      </c>
      <c r="Y25" s="188">
        <f t="shared" si="13"/>
        <v>5438</v>
      </c>
      <c r="Z25" s="91">
        <f t="shared" si="1"/>
        <v>8630</v>
      </c>
      <c r="AA25" s="92">
        <f t="shared" si="1"/>
        <v>14145</v>
      </c>
      <c r="AB25" s="93">
        <f>SUM(AB14:AB24)</f>
        <v>22775</v>
      </c>
      <c r="AC25" s="143"/>
      <c r="AE25" s="142"/>
      <c r="AF25" s="55"/>
      <c r="AG25" s="56" t="s">
        <v>90</v>
      </c>
      <c r="AH25" s="56">
        <f>SUM(AH14:AH24)</f>
        <v>7152</v>
      </c>
      <c r="AI25" s="56">
        <f>SUM(AI14:AI24)</f>
        <v>13288</v>
      </c>
      <c r="AJ25" s="56">
        <f>SUM(AJ14:AJ24)</f>
        <v>20440</v>
      </c>
      <c r="AK25" s="57">
        <f>SUM(AK14:AK24)</f>
        <v>1</v>
      </c>
      <c r="AL25" s="145"/>
      <c r="AM25" s="178"/>
      <c r="AN25" s="179" t="s">
        <v>89</v>
      </c>
      <c r="AO25" s="180">
        <v>0</v>
      </c>
      <c r="AP25" s="181">
        <v>0</v>
      </c>
      <c r="AQ25" s="180">
        <v>0</v>
      </c>
      <c r="AR25" s="181">
        <v>0</v>
      </c>
      <c r="AS25" s="180">
        <v>0</v>
      </c>
      <c r="AT25" s="181">
        <v>0</v>
      </c>
      <c r="AU25" s="180">
        <v>0</v>
      </c>
      <c r="AV25" s="181">
        <v>0</v>
      </c>
      <c r="AW25" s="180">
        <v>534</v>
      </c>
      <c r="AX25" s="181">
        <v>649</v>
      </c>
      <c r="AY25" s="180">
        <v>1994</v>
      </c>
      <c r="AZ25" s="181">
        <v>4364</v>
      </c>
      <c r="BA25" s="180">
        <v>1811</v>
      </c>
      <c r="BB25" s="182">
        <v>2843</v>
      </c>
      <c r="BC25" s="173">
        <f t="shared" si="8"/>
        <v>4339</v>
      </c>
      <c r="BD25" s="174">
        <f t="shared" si="8"/>
        <v>7856</v>
      </c>
      <c r="BE25" s="183">
        <f t="shared" si="11"/>
        <v>12195</v>
      </c>
      <c r="BF25" s="206"/>
      <c r="BH25" s="142"/>
      <c r="BI25" s="55"/>
      <c r="BJ25" s="56" t="s">
        <v>90</v>
      </c>
      <c r="BK25" s="56">
        <f>SUM(BK14:BK24)</f>
        <v>1478</v>
      </c>
      <c r="BL25" s="56">
        <f>SUM(BL14:BL24)</f>
        <v>857</v>
      </c>
      <c r="BM25" s="56">
        <f>SUM(BM14:BM24)</f>
        <v>2335</v>
      </c>
      <c r="BN25" s="57">
        <f>SUM(BN14:BN24)</f>
        <v>1</v>
      </c>
      <c r="BO25" s="145"/>
      <c r="BP25" s="178"/>
      <c r="BQ25" s="179" t="s">
        <v>89</v>
      </c>
      <c r="BR25" s="180">
        <v>6</v>
      </c>
      <c r="BS25" s="181">
        <v>10</v>
      </c>
      <c r="BT25" s="180">
        <v>150</v>
      </c>
      <c r="BU25" s="181">
        <v>108</v>
      </c>
      <c r="BV25" s="180">
        <v>258</v>
      </c>
      <c r="BW25" s="181">
        <v>172</v>
      </c>
      <c r="BX25" s="180">
        <v>373</v>
      </c>
      <c r="BY25" s="181">
        <v>251</v>
      </c>
      <c r="BZ25" s="180">
        <v>0</v>
      </c>
      <c r="CA25" s="181">
        <v>0</v>
      </c>
      <c r="CB25" s="180">
        <v>0</v>
      </c>
      <c r="CC25" s="181">
        <v>0</v>
      </c>
      <c r="CD25" s="180">
        <v>0</v>
      </c>
      <c r="CE25" s="182">
        <v>0</v>
      </c>
      <c r="CF25" s="173">
        <f t="shared" si="10"/>
        <v>787</v>
      </c>
      <c r="CG25" s="174">
        <f t="shared" si="10"/>
        <v>541</v>
      </c>
      <c r="CH25" s="183">
        <f t="shared" si="12"/>
        <v>1328</v>
      </c>
      <c r="CI25" s="206"/>
    </row>
    <row r="26" spans="2:87" ht="16.5" customHeight="1" thickTop="1" thickBot="1" x14ac:dyDescent="0.3">
      <c r="B26" s="142"/>
      <c r="C26" s="150"/>
      <c r="D26" s="149"/>
      <c r="E26" s="145"/>
      <c r="F26" s="145"/>
      <c r="G26" s="145"/>
      <c r="H26" s="145"/>
      <c r="I26" s="145"/>
      <c r="J26" s="145"/>
      <c r="K26" s="145"/>
      <c r="L26" s="145"/>
      <c r="M26" s="145"/>
      <c r="N26" s="145"/>
      <c r="O26" s="145"/>
      <c r="P26" s="145"/>
      <c r="Q26" s="145"/>
      <c r="R26" s="145"/>
      <c r="S26" s="145"/>
      <c r="T26" s="145"/>
      <c r="U26" s="145"/>
      <c r="V26" s="145"/>
      <c r="W26" s="145"/>
      <c r="X26" s="145"/>
      <c r="Y26" s="145"/>
      <c r="Z26" s="145"/>
      <c r="AA26" s="145"/>
      <c r="AB26" s="145"/>
      <c r="AC26" s="143"/>
      <c r="AE26" s="142"/>
      <c r="AF26" s="148" t="s">
        <v>155</v>
      </c>
      <c r="AG26" s="149"/>
      <c r="AH26" s="145"/>
      <c r="AI26" s="145"/>
      <c r="AJ26" s="145"/>
      <c r="AK26" s="145"/>
      <c r="AL26" s="145"/>
      <c r="AM26" s="290" t="s">
        <v>90</v>
      </c>
      <c r="AN26" s="283"/>
      <c r="AO26" s="187">
        <f t="shared" ref="AO26:BB26" si="14">SUM(AO15:AO25)</f>
        <v>0</v>
      </c>
      <c r="AP26" s="188">
        <f t="shared" si="14"/>
        <v>0</v>
      </c>
      <c r="AQ26" s="187">
        <f t="shared" si="14"/>
        <v>0</v>
      </c>
      <c r="AR26" s="188">
        <f t="shared" si="14"/>
        <v>0</v>
      </c>
      <c r="AS26" s="188">
        <f t="shared" si="14"/>
        <v>0</v>
      </c>
      <c r="AT26" s="188">
        <f t="shared" si="14"/>
        <v>0</v>
      </c>
      <c r="AU26" s="187">
        <f t="shared" si="14"/>
        <v>0</v>
      </c>
      <c r="AV26" s="188">
        <f t="shared" si="14"/>
        <v>0</v>
      </c>
      <c r="AW26" s="187">
        <f t="shared" si="14"/>
        <v>705</v>
      </c>
      <c r="AX26" s="188">
        <f t="shared" si="14"/>
        <v>870</v>
      </c>
      <c r="AY26" s="187">
        <f t="shared" si="14"/>
        <v>3185</v>
      </c>
      <c r="AZ26" s="188">
        <f t="shared" si="14"/>
        <v>6980</v>
      </c>
      <c r="BA26" s="187">
        <f t="shared" si="14"/>
        <v>3262</v>
      </c>
      <c r="BB26" s="188">
        <f t="shared" si="14"/>
        <v>5438</v>
      </c>
      <c r="BC26" s="91">
        <f t="shared" si="8"/>
        <v>7152</v>
      </c>
      <c r="BD26" s="92">
        <f t="shared" si="8"/>
        <v>13288</v>
      </c>
      <c r="BE26" s="93">
        <f>SUM(BE15:BE25)</f>
        <v>20440</v>
      </c>
      <c r="BF26" s="206"/>
      <c r="BH26" s="142"/>
      <c r="BI26" s="148" t="s">
        <v>155</v>
      </c>
      <c r="BJ26" s="149"/>
      <c r="BK26" s="145"/>
      <c r="BL26" s="145"/>
      <c r="BM26" s="145"/>
      <c r="BN26" s="145"/>
      <c r="BO26" s="145"/>
      <c r="BP26" s="290" t="s">
        <v>90</v>
      </c>
      <c r="BQ26" s="283"/>
      <c r="BR26" s="187">
        <f t="shared" ref="BR26:CE26" si="15">SUM(BR15:BR25)</f>
        <v>10</v>
      </c>
      <c r="BS26" s="188">
        <f t="shared" si="15"/>
        <v>15</v>
      </c>
      <c r="BT26" s="187">
        <f t="shared" si="15"/>
        <v>311</v>
      </c>
      <c r="BU26" s="188">
        <f t="shared" si="15"/>
        <v>203</v>
      </c>
      <c r="BV26" s="188">
        <f t="shared" si="15"/>
        <v>586</v>
      </c>
      <c r="BW26" s="188">
        <f t="shared" si="15"/>
        <v>320</v>
      </c>
      <c r="BX26" s="187">
        <f t="shared" si="15"/>
        <v>571</v>
      </c>
      <c r="BY26" s="188">
        <f t="shared" si="15"/>
        <v>319</v>
      </c>
      <c r="BZ26" s="187">
        <f t="shared" si="15"/>
        <v>0</v>
      </c>
      <c r="CA26" s="188">
        <f t="shared" si="15"/>
        <v>0</v>
      </c>
      <c r="CB26" s="187">
        <f t="shared" si="15"/>
        <v>0</v>
      </c>
      <c r="CC26" s="188">
        <f t="shared" si="15"/>
        <v>0</v>
      </c>
      <c r="CD26" s="187">
        <f t="shared" si="15"/>
        <v>0</v>
      </c>
      <c r="CE26" s="188">
        <f t="shared" si="15"/>
        <v>0</v>
      </c>
      <c r="CF26" s="91">
        <f t="shared" si="10"/>
        <v>1478</v>
      </c>
      <c r="CG26" s="92">
        <f t="shared" si="10"/>
        <v>857</v>
      </c>
      <c r="CH26" s="93">
        <f>SUM(CH15:CH25)</f>
        <v>2335</v>
      </c>
      <c r="CI26" s="206"/>
    </row>
    <row r="27" spans="2:87" ht="15.75" thickTop="1" x14ac:dyDescent="0.25">
      <c r="B27" s="142"/>
      <c r="C27" s="144"/>
      <c r="D27" s="145"/>
      <c r="E27" s="145"/>
      <c r="F27" s="145"/>
      <c r="G27" s="145"/>
      <c r="H27" s="145"/>
      <c r="I27" s="145"/>
      <c r="J27" s="145"/>
      <c r="K27" s="145"/>
      <c r="L27" s="145"/>
      <c r="M27" s="145"/>
      <c r="N27" s="145"/>
      <c r="O27" s="145"/>
      <c r="P27" s="145"/>
      <c r="Q27" s="145"/>
      <c r="R27" s="145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3"/>
      <c r="AE27" s="142"/>
      <c r="AF27" s="150"/>
      <c r="AG27" s="149"/>
      <c r="AH27" s="145"/>
      <c r="AI27" s="145"/>
      <c r="AJ27" s="145"/>
      <c r="AK27" s="145"/>
      <c r="AL27" s="145"/>
      <c r="AM27" s="145"/>
      <c r="AN27" s="145"/>
      <c r="AO27" s="145"/>
      <c r="AP27" s="145"/>
      <c r="AQ27" s="145"/>
      <c r="AR27" s="145"/>
      <c r="AS27" s="145"/>
      <c r="AT27" s="145"/>
      <c r="AU27" s="145"/>
      <c r="AV27" s="145"/>
      <c r="AW27" s="145"/>
      <c r="AX27" s="145"/>
      <c r="AY27" s="145"/>
      <c r="AZ27" s="145"/>
      <c r="BA27" s="145"/>
      <c r="BB27" s="145"/>
      <c r="BC27" s="145"/>
      <c r="BD27" s="145"/>
      <c r="BE27" s="145"/>
      <c r="BF27" s="206"/>
      <c r="BH27" s="142"/>
      <c r="BI27" s="226"/>
      <c r="BJ27" s="225"/>
      <c r="CI27" s="206"/>
    </row>
    <row r="28" spans="2:87" ht="15.75" x14ac:dyDescent="0.25">
      <c r="B28" s="142"/>
      <c r="C28" s="146" t="s">
        <v>156</v>
      </c>
      <c r="D28" s="145"/>
      <c r="E28" s="145"/>
      <c r="F28" s="145"/>
      <c r="G28" s="145"/>
      <c r="H28" s="145"/>
      <c r="I28" s="145"/>
      <c r="J28" s="145"/>
      <c r="K28" s="145"/>
      <c r="L28" s="145"/>
      <c r="M28" s="145"/>
      <c r="N28" s="145"/>
      <c r="O28" s="145"/>
      <c r="P28" s="145"/>
      <c r="Q28" s="145"/>
      <c r="R28" s="145"/>
      <c r="S28" s="145"/>
      <c r="T28" s="145"/>
      <c r="U28" s="145"/>
      <c r="V28" s="145"/>
      <c r="W28" s="145"/>
      <c r="X28" s="145"/>
      <c r="Y28" s="145"/>
      <c r="Z28" s="145"/>
      <c r="AA28" s="145"/>
      <c r="AB28" s="145"/>
      <c r="AC28" s="143"/>
      <c r="AE28" s="142"/>
      <c r="AF28" s="144"/>
      <c r="AG28" s="145"/>
      <c r="AH28" s="145"/>
      <c r="AI28" s="145"/>
      <c r="AJ28" s="145"/>
      <c r="AK28" s="145"/>
      <c r="AL28" s="145"/>
      <c r="AM28" s="145"/>
      <c r="AN28" s="145"/>
      <c r="AO28" s="145"/>
      <c r="AP28" s="145"/>
      <c r="AQ28" s="145"/>
      <c r="AR28" s="145"/>
      <c r="AS28" s="145"/>
      <c r="AT28" s="145"/>
      <c r="AU28" s="145"/>
      <c r="AV28" s="145"/>
      <c r="AW28" s="145"/>
      <c r="AX28" s="145"/>
      <c r="AY28" s="145"/>
      <c r="AZ28" s="145"/>
      <c r="BA28" s="145"/>
      <c r="BB28" s="145"/>
      <c r="BC28" s="145"/>
      <c r="BD28" s="145"/>
      <c r="BE28" s="145"/>
      <c r="BF28" s="206"/>
      <c r="BH28" s="142"/>
      <c r="CI28" s="206"/>
    </row>
    <row r="29" spans="2:87" ht="16.5" thickBot="1" x14ac:dyDescent="0.3">
      <c r="B29" s="142"/>
      <c r="C29" s="146"/>
      <c r="D29" s="145"/>
      <c r="E29" s="145"/>
      <c r="F29" s="145"/>
      <c r="G29" s="145"/>
      <c r="H29" s="145"/>
      <c r="I29" s="145"/>
      <c r="J29" s="145"/>
      <c r="K29" s="145"/>
      <c r="L29" s="145"/>
      <c r="M29" s="145"/>
      <c r="N29" s="145"/>
      <c r="O29" s="145"/>
      <c r="P29" s="145"/>
      <c r="Q29" s="145"/>
      <c r="R29" s="145"/>
      <c r="S29" s="145"/>
      <c r="T29" s="145"/>
      <c r="U29" s="145"/>
      <c r="V29" s="145"/>
      <c r="W29" s="145"/>
      <c r="X29" s="145"/>
      <c r="Y29" s="145"/>
      <c r="Z29" s="145"/>
      <c r="AA29" s="145"/>
      <c r="AB29" s="145"/>
      <c r="AC29" s="143"/>
      <c r="AE29" s="142"/>
      <c r="AF29" s="146" t="s">
        <v>156</v>
      </c>
      <c r="AG29" s="145"/>
      <c r="AH29" s="145"/>
      <c r="AI29" s="145"/>
      <c r="AJ29" s="145"/>
      <c r="AK29" s="145"/>
      <c r="AL29" s="145"/>
      <c r="AM29" s="145"/>
      <c r="AN29" s="145"/>
      <c r="AO29" s="145"/>
      <c r="AP29" s="145"/>
      <c r="AQ29" s="145"/>
      <c r="AR29" s="145"/>
      <c r="AS29" s="145"/>
      <c r="AT29" s="145"/>
      <c r="AU29" s="145"/>
      <c r="AV29" s="145"/>
      <c r="AW29" s="145"/>
      <c r="AX29" s="145"/>
      <c r="AY29" s="145"/>
      <c r="AZ29" s="145"/>
      <c r="BA29" s="145"/>
      <c r="BB29" s="145"/>
      <c r="BC29" s="145"/>
      <c r="BD29" s="145"/>
      <c r="BE29" s="145"/>
      <c r="BF29" s="206"/>
      <c r="BH29" s="142"/>
      <c r="BI29" s="224" t="s">
        <v>156</v>
      </c>
      <c r="CI29" s="206"/>
    </row>
    <row r="30" spans="2:87" ht="16.5" customHeight="1" thickTop="1" thickBot="1" x14ac:dyDescent="0.3">
      <c r="B30" s="142"/>
      <c r="C30" s="144"/>
      <c r="D30" s="145"/>
      <c r="E30" s="145"/>
      <c r="F30" s="145"/>
      <c r="G30" s="145"/>
      <c r="H30" s="145"/>
      <c r="I30" s="145"/>
      <c r="J30" s="269" t="s">
        <v>66</v>
      </c>
      <c r="K30" s="276" t="s">
        <v>67</v>
      </c>
      <c r="L30" s="279" t="s">
        <v>54</v>
      </c>
      <c r="M30" s="280"/>
      <c r="N30" s="280"/>
      <c r="O30" s="280"/>
      <c r="P30" s="280"/>
      <c r="Q30" s="280"/>
      <c r="R30" s="280"/>
      <c r="S30" s="280"/>
      <c r="T30" s="280"/>
      <c r="U30" s="280"/>
      <c r="V30" s="280"/>
      <c r="W30" s="280"/>
      <c r="X30" s="280"/>
      <c r="Y30" s="281"/>
      <c r="Z30" s="262" t="s">
        <v>68</v>
      </c>
      <c r="AA30" s="266"/>
      <c r="AB30" s="269" t="s">
        <v>69</v>
      </c>
      <c r="AC30" s="143"/>
      <c r="AE30" s="142"/>
      <c r="AF30" s="146"/>
      <c r="AG30" s="145"/>
      <c r="AH30" s="145"/>
      <c r="AI30" s="145"/>
      <c r="AJ30" s="145"/>
      <c r="AK30" s="145"/>
      <c r="AL30" s="145"/>
      <c r="AM30" s="145"/>
      <c r="AN30" s="145"/>
      <c r="AO30" s="145"/>
      <c r="AP30" s="145"/>
      <c r="AQ30" s="145"/>
      <c r="AR30" s="145"/>
      <c r="AS30" s="145"/>
      <c r="AT30" s="145"/>
      <c r="AU30" s="145"/>
      <c r="AV30" s="145"/>
      <c r="AW30" s="145"/>
      <c r="AX30" s="145"/>
      <c r="AY30" s="145"/>
      <c r="AZ30" s="145"/>
      <c r="BA30" s="145"/>
      <c r="BB30" s="145"/>
      <c r="BC30" s="145"/>
      <c r="BD30" s="145"/>
      <c r="BE30" s="145"/>
      <c r="BF30" s="206"/>
      <c r="BH30" s="142"/>
      <c r="BI30" s="224"/>
      <c r="CI30" s="206"/>
    </row>
    <row r="31" spans="2:87" ht="16.5" customHeight="1" thickTop="1" thickBot="1" x14ac:dyDescent="0.3">
      <c r="B31" s="142"/>
      <c r="C31" s="51" t="s">
        <v>60</v>
      </c>
      <c r="D31" s="52" t="s">
        <v>157</v>
      </c>
      <c r="E31" s="53" t="s">
        <v>55</v>
      </c>
      <c r="F31" s="54" t="s">
        <v>56</v>
      </c>
      <c r="G31" s="54" t="s">
        <v>57</v>
      </c>
      <c r="H31" s="54" t="s">
        <v>71</v>
      </c>
      <c r="I31" s="145"/>
      <c r="J31" s="270"/>
      <c r="K31" s="277"/>
      <c r="L31" s="272" t="s">
        <v>72</v>
      </c>
      <c r="M31" s="273"/>
      <c r="N31" s="274" t="s">
        <v>73</v>
      </c>
      <c r="O31" s="275"/>
      <c r="P31" s="274" t="s">
        <v>74</v>
      </c>
      <c r="Q31" s="275"/>
      <c r="R31" s="272" t="s">
        <v>75</v>
      </c>
      <c r="S31" s="273"/>
      <c r="T31" s="272" t="s">
        <v>76</v>
      </c>
      <c r="U31" s="273"/>
      <c r="V31" s="272" t="s">
        <v>77</v>
      </c>
      <c r="W31" s="273"/>
      <c r="X31" s="272" t="s">
        <v>78</v>
      </c>
      <c r="Y31" s="273"/>
      <c r="Z31" s="267"/>
      <c r="AA31" s="268"/>
      <c r="AB31" s="270"/>
      <c r="AC31" s="143"/>
      <c r="AE31" s="142"/>
      <c r="AF31" s="144"/>
      <c r="AG31" s="145"/>
      <c r="AH31" s="145"/>
      <c r="AI31" s="145"/>
      <c r="AJ31" s="145"/>
      <c r="AK31" s="145"/>
      <c r="AL31" s="145"/>
      <c r="AM31" s="269" t="s">
        <v>66</v>
      </c>
      <c r="AN31" s="276" t="s">
        <v>67</v>
      </c>
      <c r="AO31" s="279" t="s">
        <v>54</v>
      </c>
      <c r="AP31" s="280"/>
      <c r="AQ31" s="280"/>
      <c r="AR31" s="280"/>
      <c r="AS31" s="280"/>
      <c r="AT31" s="280"/>
      <c r="AU31" s="280"/>
      <c r="AV31" s="280"/>
      <c r="AW31" s="280"/>
      <c r="AX31" s="280"/>
      <c r="AY31" s="280"/>
      <c r="AZ31" s="280"/>
      <c r="BA31" s="280"/>
      <c r="BB31" s="281"/>
      <c r="BC31" s="262" t="s">
        <v>68</v>
      </c>
      <c r="BD31" s="266"/>
      <c r="BE31" s="269" t="s">
        <v>69</v>
      </c>
      <c r="BF31" s="206"/>
      <c r="BH31" s="142"/>
      <c r="BI31" s="218"/>
      <c r="BJ31" s="145"/>
      <c r="BK31" s="145"/>
      <c r="BL31" s="145"/>
      <c r="BM31" s="145"/>
      <c r="BN31" s="145"/>
      <c r="BO31" s="145"/>
      <c r="BP31" s="269" t="s">
        <v>66</v>
      </c>
      <c r="BQ31" s="276" t="s">
        <v>67</v>
      </c>
      <c r="BR31" s="279" t="s">
        <v>54</v>
      </c>
      <c r="BS31" s="280"/>
      <c r="BT31" s="280"/>
      <c r="BU31" s="280"/>
      <c r="BV31" s="280"/>
      <c r="BW31" s="280"/>
      <c r="BX31" s="280"/>
      <c r="BY31" s="280"/>
      <c r="BZ31" s="280"/>
      <c r="CA31" s="280"/>
      <c r="CB31" s="280"/>
      <c r="CC31" s="280"/>
      <c r="CD31" s="280"/>
      <c r="CE31" s="281"/>
      <c r="CF31" s="262" t="s">
        <v>68</v>
      </c>
      <c r="CG31" s="266"/>
      <c r="CH31" s="269" t="s">
        <v>69</v>
      </c>
      <c r="CI31" s="206"/>
    </row>
    <row r="32" spans="2:87" ht="16.5" customHeight="1" thickTop="1" thickBot="1" x14ac:dyDescent="0.3">
      <c r="B32" s="142"/>
      <c r="C32" s="48">
        <v>1</v>
      </c>
      <c r="D32" s="154" t="s">
        <v>81</v>
      </c>
      <c r="E32" s="154">
        <f t="shared" ref="E32:F42" si="16">Z33</f>
        <v>125</v>
      </c>
      <c r="F32" s="155">
        <f t="shared" si="16"/>
        <v>462</v>
      </c>
      <c r="G32" s="155">
        <f>+Tabla156[[#This Row],[H]]+Tabla156[[#This Row],[M]]</f>
        <v>587</v>
      </c>
      <c r="H32" s="156">
        <f t="shared" ref="H32:H42" si="17">G32/$G$43</f>
        <v>0.11982037150438865</v>
      </c>
      <c r="I32" s="145"/>
      <c r="J32" s="270"/>
      <c r="K32" s="278"/>
      <c r="L32" s="51" t="s">
        <v>55</v>
      </c>
      <c r="M32" s="86" t="s">
        <v>56</v>
      </c>
      <c r="N32" s="87" t="s">
        <v>55</v>
      </c>
      <c r="O32" s="86" t="s">
        <v>56</v>
      </c>
      <c r="P32" s="87" t="s">
        <v>55</v>
      </c>
      <c r="Q32" s="86" t="s">
        <v>56</v>
      </c>
      <c r="R32" s="87" t="s">
        <v>55</v>
      </c>
      <c r="S32" s="86" t="s">
        <v>56</v>
      </c>
      <c r="T32" s="87" t="s">
        <v>55</v>
      </c>
      <c r="U32" s="86" t="s">
        <v>56</v>
      </c>
      <c r="V32" s="87" t="s">
        <v>55</v>
      </c>
      <c r="W32" s="86" t="s">
        <v>56</v>
      </c>
      <c r="X32" s="87" t="s">
        <v>55</v>
      </c>
      <c r="Y32" s="88" t="s">
        <v>56</v>
      </c>
      <c r="Z32" s="89" t="s">
        <v>55</v>
      </c>
      <c r="AA32" s="90" t="s">
        <v>56</v>
      </c>
      <c r="AB32" s="271"/>
      <c r="AC32" s="143"/>
      <c r="AE32" s="142"/>
      <c r="AF32" s="51" t="s">
        <v>60</v>
      </c>
      <c r="AG32" s="52" t="s">
        <v>157</v>
      </c>
      <c r="AH32" s="53" t="s">
        <v>55</v>
      </c>
      <c r="AI32" s="54" t="s">
        <v>56</v>
      </c>
      <c r="AJ32" s="54" t="s">
        <v>57</v>
      </c>
      <c r="AK32" s="54" t="s">
        <v>71</v>
      </c>
      <c r="AL32" s="145"/>
      <c r="AM32" s="270"/>
      <c r="AN32" s="277"/>
      <c r="AO32" s="272" t="s">
        <v>72</v>
      </c>
      <c r="AP32" s="273"/>
      <c r="AQ32" s="274" t="s">
        <v>73</v>
      </c>
      <c r="AR32" s="275"/>
      <c r="AS32" s="274" t="s">
        <v>74</v>
      </c>
      <c r="AT32" s="275"/>
      <c r="AU32" s="272" t="s">
        <v>75</v>
      </c>
      <c r="AV32" s="273"/>
      <c r="AW32" s="272" t="s">
        <v>76</v>
      </c>
      <c r="AX32" s="273"/>
      <c r="AY32" s="272" t="s">
        <v>77</v>
      </c>
      <c r="AZ32" s="273"/>
      <c r="BA32" s="272" t="s">
        <v>78</v>
      </c>
      <c r="BB32" s="273"/>
      <c r="BC32" s="267"/>
      <c r="BD32" s="268"/>
      <c r="BE32" s="270"/>
      <c r="BF32" s="206"/>
      <c r="BH32" s="142"/>
      <c r="BI32" s="51" t="s">
        <v>60</v>
      </c>
      <c r="BJ32" s="52" t="s">
        <v>157</v>
      </c>
      <c r="BK32" s="53" t="s">
        <v>55</v>
      </c>
      <c r="BL32" s="54" t="s">
        <v>56</v>
      </c>
      <c r="BM32" s="54" t="s">
        <v>57</v>
      </c>
      <c r="BN32" s="54" t="s">
        <v>71</v>
      </c>
      <c r="BO32" s="145"/>
      <c r="BP32" s="270"/>
      <c r="BQ32" s="277"/>
      <c r="BR32" s="272" t="s">
        <v>72</v>
      </c>
      <c r="BS32" s="273"/>
      <c r="BT32" s="274" t="s">
        <v>73</v>
      </c>
      <c r="BU32" s="275"/>
      <c r="BV32" s="274" t="s">
        <v>74</v>
      </c>
      <c r="BW32" s="275"/>
      <c r="BX32" s="272" t="s">
        <v>75</v>
      </c>
      <c r="BY32" s="273"/>
      <c r="BZ32" s="272" t="s">
        <v>76</v>
      </c>
      <c r="CA32" s="273"/>
      <c r="CB32" s="272" t="s">
        <v>77</v>
      </c>
      <c r="CC32" s="273"/>
      <c r="CD32" s="272" t="s">
        <v>78</v>
      </c>
      <c r="CE32" s="273"/>
      <c r="CF32" s="267"/>
      <c r="CG32" s="268"/>
      <c r="CH32" s="270"/>
      <c r="CI32" s="206"/>
    </row>
    <row r="33" spans="2:87" ht="16.5" thickTop="1" thickBot="1" x14ac:dyDescent="0.3">
      <c r="B33" s="142"/>
      <c r="C33" s="49">
        <v>2</v>
      </c>
      <c r="D33" s="157" t="s">
        <v>146</v>
      </c>
      <c r="E33" s="157">
        <f t="shared" si="16"/>
        <v>451</v>
      </c>
      <c r="F33" s="158">
        <f t="shared" si="16"/>
        <v>108</v>
      </c>
      <c r="G33" s="158">
        <f>+Tabla156[[#This Row],[H]]+Tabla156[[#This Row],[M]]</f>
        <v>559</v>
      </c>
      <c r="H33" s="159">
        <f t="shared" si="17"/>
        <v>0.11410491937130027</v>
      </c>
      <c r="I33" s="145"/>
      <c r="J33" s="163">
        <v>1</v>
      </c>
      <c r="K33" s="164" t="s">
        <v>81</v>
      </c>
      <c r="L33" s="165">
        <v>0</v>
      </c>
      <c r="M33" s="166">
        <v>0</v>
      </c>
      <c r="N33" s="165">
        <v>0</v>
      </c>
      <c r="O33" s="166">
        <v>0</v>
      </c>
      <c r="P33" s="165">
        <v>0</v>
      </c>
      <c r="Q33" s="166">
        <v>0</v>
      </c>
      <c r="R33" s="165">
        <v>0</v>
      </c>
      <c r="S33" s="166">
        <v>0</v>
      </c>
      <c r="T33" s="165">
        <v>4</v>
      </c>
      <c r="U33" s="166">
        <v>41</v>
      </c>
      <c r="V33" s="165">
        <v>53</v>
      </c>
      <c r="W33" s="166">
        <v>279</v>
      </c>
      <c r="X33" s="165">
        <v>68</v>
      </c>
      <c r="Y33" s="166">
        <v>142</v>
      </c>
      <c r="Z33" s="167">
        <f t="shared" ref="Z33:AA44" si="18">L33+N33+P33+R33+T33+V33+X33</f>
        <v>125</v>
      </c>
      <c r="AA33" s="168">
        <f t="shared" si="18"/>
        <v>462</v>
      </c>
      <c r="AB33" s="169">
        <f>SUM(Z33:AA33)</f>
        <v>587</v>
      </c>
      <c r="AC33" s="143"/>
      <c r="AE33" s="142"/>
      <c r="AF33" s="48">
        <v>1</v>
      </c>
      <c r="AG33" s="154" t="s">
        <v>81</v>
      </c>
      <c r="AH33" s="154">
        <f t="shared" ref="AH33:AI43" si="19">BC34</f>
        <v>125</v>
      </c>
      <c r="AI33" s="155">
        <f t="shared" si="19"/>
        <v>462</v>
      </c>
      <c r="AJ33" s="155">
        <f>+Tabla1516[[#This Row],[H]]+Tabla1516[[#This Row],[M]]</f>
        <v>587</v>
      </c>
      <c r="AK33" s="156">
        <f t="shared" ref="AK33:AK43" si="20">AJ33/$AJ$44</f>
        <v>0.13429421185083504</v>
      </c>
      <c r="AL33" s="145"/>
      <c r="AM33" s="270"/>
      <c r="AN33" s="278"/>
      <c r="AO33" s="51" t="s">
        <v>55</v>
      </c>
      <c r="AP33" s="86" t="s">
        <v>56</v>
      </c>
      <c r="AQ33" s="87" t="s">
        <v>55</v>
      </c>
      <c r="AR33" s="86" t="s">
        <v>56</v>
      </c>
      <c r="AS33" s="87" t="s">
        <v>55</v>
      </c>
      <c r="AT33" s="86" t="s">
        <v>56</v>
      </c>
      <c r="AU33" s="87" t="s">
        <v>55</v>
      </c>
      <c r="AV33" s="86" t="s">
        <v>56</v>
      </c>
      <c r="AW33" s="87" t="s">
        <v>55</v>
      </c>
      <c r="AX33" s="86" t="s">
        <v>56</v>
      </c>
      <c r="AY33" s="87" t="s">
        <v>55</v>
      </c>
      <c r="AZ33" s="86" t="s">
        <v>56</v>
      </c>
      <c r="BA33" s="87" t="s">
        <v>55</v>
      </c>
      <c r="BB33" s="88" t="s">
        <v>56</v>
      </c>
      <c r="BC33" s="89" t="s">
        <v>55</v>
      </c>
      <c r="BD33" s="90" t="s">
        <v>56</v>
      </c>
      <c r="BE33" s="271"/>
      <c r="BF33" s="206"/>
      <c r="BH33" s="142"/>
      <c r="BI33" s="48">
        <v>1</v>
      </c>
      <c r="BJ33" s="154" t="s">
        <v>81</v>
      </c>
      <c r="BK33" s="154">
        <f t="shared" ref="BK33:BL43" si="21">CF34</f>
        <v>40</v>
      </c>
      <c r="BL33" s="155">
        <f t="shared" si="21"/>
        <v>40</v>
      </c>
      <c r="BM33" s="155">
        <f>+Tabla151631[[#This Row],[H]]+Tabla151631[[#This Row],[M]]</f>
        <v>80</v>
      </c>
      <c r="BN33" s="156">
        <f t="shared" ref="BN33:BN43" si="22">BM33/$BM$44</f>
        <v>0.15151515151515152</v>
      </c>
      <c r="BO33" s="145"/>
      <c r="BP33" s="270"/>
      <c r="BQ33" s="278"/>
      <c r="BR33" s="51" t="s">
        <v>55</v>
      </c>
      <c r="BS33" s="86" t="s">
        <v>56</v>
      </c>
      <c r="BT33" s="87" t="s">
        <v>55</v>
      </c>
      <c r="BU33" s="86" t="s">
        <v>56</v>
      </c>
      <c r="BV33" s="87" t="s">
        <v>55</v>
      </c>
      <c r="BW33" s="86" t="s">
        <v>56</v>
      </c>
      <c r="BX33" s="87" t="s">
        <v>55</v>
      </c>
      <c r="BY33" s="86" t="s">
        <v>56</v>
      </c>
      <c r="BZ33" s="87" t="s">
        <v>55</v>
      </c>
      <c r="CA33" s="86" t="s">
        <v>56</v>
      </c>
      <c r="CB33" s="87" t="s">
        <v>55</v>
      </c>
      <c r="CC33" s="86" t="s">
        <v>56</v>
      </c>
      <c r="CD33" s="87" t="s">
        <v>55</v>
      </c>
      <c r="CE33" s="88" t="s">
        <v>56</v>
      </c>
      <c r="CF33" s="89" t="s">
        <v>55</v>
      </c>
      <c r="CG33" s="90" t="s">
        <v>56</v>
      </c>
      <c r="CH33" s="271"/>
      <c r="CI33" s="206"/>
    </row>
    <row r="34" spans="2:87" ht="15.75" thickTop="1" x14ac:dyDescent="0.25">
      <c r="B34" s="142"/>
      <c r="C34" s="49">
        <v>3</v>
      </c>
      <c r="D34" s="157" t="s">
        <v>149</v>
      </c>
      <c r="E34" s="157">
        <f t="shared" si="16"/>
        <v>135</v>
      </c>
      <c r="F34" s="158">
        <f t="shared" si="16"/>
        <v>125</v>
      </c>
      <c r="G34" s="158">
        <f>+Tabla156[[#This Row],[H]]+Tabla156[[#This Row],[M]]</f>
        <v>260</v>
      </c>
      <c r="H34" s="159">
        <f t="shared" si="17"/>
        <v>5.307205552153501E-2</v>
      </c>
      <c r="I34" s="145"/>
      <c r="J34" s="170">
        <v>2</v>
      </c>
      <c r="K34" s="157" t="s">
        <v>146</v>
      </c>
      <c r="L34" s="171">
        <v>0</v>
      </c>
      <c r="M34" s="172">
        <v>0</v>
      </c>
      <c r="N34" s="171">
        <v>9</v>
      </c>
      <c r="O34" s="172">
        <v>6</v>
      </c>
      <c r="P34" s="171">
        <v>10</v>
      </c>
      <c r="Q34" s="172">
        <v>15</v>
      </c>
      <c r="R34" s="171">
        <v>14</v>
      </c>
      <c r="S34" s="172">
        <v>2</v>
      </c>
      <c r="T34" s="171">
        <v>28</v>
      </c>
      <c r="U34" s="172">
        <v>1</v>
      </c>
      <c r="V34" s="171">
        <v>159</v>
      </c>
      <c r="W34" s="172">
        <v>34</v>
      </c>
      <c r="X34" s="171">
        <v>231</v>
      </c>
      <c r="Y34" s="172">
        <v>50</v>
      </c>
      <c r="Z34" s="173">
        <f t="shared" si="18"/>
        <v>451</v>
      </c>
      <c r="AA34" s="174">
        <f t="shared" si="18"/>
        <v>108</v>
      </c>
      <c r="AB34" s="175">
        <f t="shared" ref="AB34:AB43" si="23">SUM(Z34:AA34)</f>
        <v>559</v>
      </c>
      <c r="AC34" s="143"/>
      <c r="AE34" s="142"/>
      <c r="AF34" s="49">
        <v>2</v>
      </c>
      <c r="AG34" s="157" t="s">
        <v>146</v>
      </c>
      <c r="AH34" s="157">
        <f t="shared" si="19"/>
        <v>418</v>
      </c>
      <c r="AI34" s="158">
        <f t="shared" si="19"/>
        <v>85</v>
      </c>
      <c r="AJ34" s="158">
        <f>+Tabla1516[[#This Row],[H]]+Tabla1516[[#This Row],[M]]</f>
        <v>503</v>
      </c>
      <c r="AK34" s="159">
        <f t="shared" si="20"/>
        <v>0.11507664150080073</v>
      </c>
      <c r="AL34" s="145"/>
      <c r="AM34" s="163">
        <v>1</v>
      </c>
      <c r="AN34" s="164" t="s">
        <v>81</v>
      </c>
      <c r="AO34" s="165">
        <v>0</v>
      </c>
      <c r="AP34" s="166">
        <v>0</v>
      </c>
      <c r="AQ34" s="165">
        <v>0</v>
      </c>
      <c r="AR34" s="166">
        <v>0</v>
      </c>
      <c r="AS34" s="165">
        <v>0</v>
      </c>
      <c r="AT34" s="166">
        <v>0</v>
      </c>
      <c r="AU34" s="165">
        <v>0</v>
      </c>
      <c r="AV34" s="166">
        <v>0</v>
      </c>
      <c r="AW34" s="165">
        <v>4</v>
      </c>
      <c r="AX34" s="166">
        <v>41</v>
      </c>
      <c r="AY34" s="165">
        <v>53</v>
      </c>
      <c r="AZ34" s="166">
        <v>279</v>
      </c>
      <c r="BA34" s="165">
        <v>68</v>
      </c>
      <c r="BB34" s="166">
        <v>142</v>
      </c>
      <c r="BC34" s="167">
        <f t="shared" ref="BC34:BD45" si="24">AO34+AQ34+AS34+AU34+AW34+AY34+BA34</f>
        <v>125</v>
      </c>
      <c r="BD34" s="168">
        <f t="shared" si="24"/>
        <v>462</v>
      </c>
      <c r="BE34" s="169">
        <f>SUM(BC34:BD34)</f>
        <v>587</v>
      </c>
      <c r="BF34" s="206"/>
      <c r="BH34" s="142"/>
      <c r="BI34" s="49">
        <v>2</v>
      </c>
      <c r="BJ34" s="157" t="s">
        <v>146</v>
      </c>
      <c r="BK34" s="157">
        <f t="shared" si="21"/>
        <v>33</v>
      </c>
      <c r="BL34" s="158">
        <f t="shared" si="21"/>
        <v>23</v>
      </c>
      <c r="BM34" s="158">
        <f>+Tabla151631[[#This Row],[H]]+Tabla151631[[#This Row],[M]]</f>
        <v>56</v>
      </c>
      <c r="BN34" s="159">
        <f t="shared" si="22"/>
        <v>0.10606060606060606</v>
      </c>
      <c r="BO34" s="145"/>
      <c r="BP34" s="163">
        <v>1</v>
      </c>
      <c r="BQ34" s="164" t="s">
        <v>149</v>
      </c>
      <c r="BR34" s="165">
        <v>0</v>
      </c>
      <c r="BS34" s="166">
        <v>1</v>
      </c>
      <c r="BT34" s="165">
        <v>9</v>
      </c>
      <c r="BU34" s="166">
        <v>17</v>
      </c>
      <c r="BV34" s="165">
        <v>24</v>
      </c>
      <c r="BW34" s="166">
        <v>19</v>
      </c>
      <c r="BX34" s="165">
        <v>7</v>
      </c>
      <c r="BY34" s="166">
        <v>3</v>
      </c>
      <c r="BZ34" s="165">
        <v>0</v>
      </c>
      <c r="CA34" s="166">
        <v>0</v>
      </c>
      <c r="CB34" s="165">
        <v>0</v>
      </c>
      <c r="CC34" s="166">
        <v>0</v>
      </c>
      <c r="CD34" s="165">
        <v>0</v>
      </c>
      <c r="CE34" s="166">
        <v>0</v>
      </c>
      <c r="CF34" s="167">
        <f t="shared" ref="CF34:CG45" si="25">BR34+BT34+BV34+BX34+BZ34+CB34+CD34</f>
        <v>40</v>
      </c>
      <c r="CG34" s="168">
        <f t="shared" si="25"/>
        <v>40</v>
      </c>
      <c r="CH34" s="169">
        <f>SUM(CF34:CG34)</f>
        <v>80</v>
      </c>
      <c r="CI34" s="206"/>
    </row>
    <row r="35" spans="2:87" x14ac:dyDescent="0.25">
      <c r="B35" s="142"/>
      <c r="C35" s="49">
        <v>4</v>
      </c>
      <c r="D35" s="157" t="s">
        <v>150</v>
      </c>
      <c r="E35" s="157">
        <f t="shared" si="16"/>
        <v>79</v>
      </c>
      <c r="F35" s="158">
        <f t="shared" si="16"/>
        <v>102</v>
      </c>
      <c r="G35" s="158">
        <f>+Tabla156[[#This Row],[H]]+Tabla156[[#This Row],[M]]</f>
        <v>181</v>
      </c>
      <c r="H35" s="159">
        <f t="shared" si="17"/>
        <v>3.6946315574607064E-2</v>
      </c>
      <c r="I35" s="145"/>
      <c r="J35" s="176">
        <v>3</v>
      </c>
      <c r="K35" s="177" t="s">
        <v>149</v>
      </c>
      <c r="L35" s="171">
        <v>0</v>
      </c>
      <c r="M35" s="172">
        <v>1</v>
      </c>
      <c r="N35" s="171">
        <v>9</v>
      </c>
      <c r="O35" s="172">
        <v>17</v>
      </c>
      <c r="P35" s="171">
        <v>24</v>
      </c>
      <c r="Q35" s="172">
        <v>19</v>
      </c>
      <c r="R35" s="171">
        <v>7</v>
      </c>
      <c r="S35" s="172">
        <v>3</v>
      </c>
      <c r="T35" s="171">
        <v>12</v>
      </c>
      <c r="U35" s="172">
        <v>5</v>
      </c>
      <c r="V35" s="171">
        <v>58</v>
      </c>
      <c r="W35" s="172">
        <v>61</v>
      </c>
      <c r="X35" s="171">
        <v>25</v>
      </c>
      <c r="Y35" s="172">
        <v>19</v>
      </c>
      <c r="Z35" s="173">
        <f t="shared" si="18"/>
        <v>135</v>
      </c>
      <c r="AA35" s="174">
        <f t="shared" si="18"/>
        <v>125</v>
      </c>
      <c r="AB35" s="175">
        <f t="shared" si="23"/>
        <v>260</v>
      </c>
      <c r="AC35" s="143"/>
      <c r="AE35" s="142"/>
      <c r="AF35" s="49">
        <v>3</v>
      </c>
      <c r="AG35" s="157" t="s">
        <v>149</v>
      </c>
      <c r="AH35" s="157">
        <f t="shared" si="19"/>
        <v>95</v>
      </c>
      <c r="AI35" s="158">
        <f t="shared" si="19"/>
        <v>85</v>
      </c>
      <c r="AJ35" s="158">
        <f>+Tabla1516[[#This Row],[H]]+Tabla1516[[#This Row],[M]]</f>
        <v>180</v>
      </c>
      <c r="AK35" s="159">
        <f t="shared" si="20"/>
        <v>4.1180507892930679E-2</v>
      </c>
      <c r="AL35" s="145"/>
      <c r="AM35" s="170">
        <v>2</v>
      </c>
      <c r="AN35" s="157" t="s">
        <v>146</v>
      </c>
      <c r="AO35" s="171">
        <v>0</v>
      </c>
      <c r="AP35" s="172">
        <v>0</v>
      </c>
      <c r="AQ35" s="171">
        <v>0</v>
      </c>
      <c r="AR35" s="172">
        <v>0</v>
      </c>
      <c r="AS35" s="171">
        <v>0</v>
      </c>
      <c r="AT35" s="172">
        <v>0</v>
      </c>
      <c r="AU35" s="171">
        <v>0</v>
      </c>
      <c r="AV35" s="172">
        <v>0</v>
      </c>
      <c r="AW35" s="171">
        <v>28</v>
      </c>
      <c r="AX35" s="172">
        <v>1</v>
      </c>
      <c r="AY35" s="171">
        <v>159</v>
      </c>
      <c r="AZ35" s="172">
        <v>34</v>
      </c>
      <c r="BA35" s="171">
        <v>231</v>
      </c>
      <c r="BB35" s="172">
        <v>50</v>
      </c>
      <c r="BC35" s="173">
        <f t="shared" si="24"/>
        <v>418</v>
      </c>
      <c r="BD35" s="174">
        <f t="shared" si="24"/>
        <v>85</v>
      </c>
      <c r="BE35" s="175">
        <f t="shared" ref="BE35:BE44" si="26">SUM(BC35:BD35)</f>
        <v>503</v>
      </c>
      <c r="BF35" s="206"/>
      <c r="BH35" s="142"/>
      <c r="BI35" s="49">
        <v>3</v>
      </c>
      <c r="BJ35" s="157" t="s">
        <v>149</v>
      </c>
      <c r="BK35" s="157">
        <f t="shared" si="21"/>
        <v>48</v>
      </c>
      <c r="BL35" s="158">
        <f t="shared" si="21"/>
        <v>0</v>
      </c>
      <c r="BM35" s="158">
        <f>+Tabla151631[[#This Row],[H]]+Tabla151631[[#This Row],[M]]</f>
        <v>48</v>
      </c>
      <c r="BN35" s="159">
        <f t="shared" si="22"/>
        <v>9.0909090909090912E-2</v>
      </c>
      <c r="BO35" s="145"/>
      <c r="BP35" s="170">
        <v>2</v>
      </c>
      <c r="BQ35" s="157" t="s">
        <v>146</v>
      </c>
      <c r="BR35" s="171">
        <v>0</v>
      </c>
      <c r="BS35" s="172">
        <v>0</v>
      </c>
      <c r="BT35" s="171">
        <v>9</v>
      </c>
      <c r="BU35" s="172">
        <v>6</v>
      </c>
      <c r="BV35" s="171">
        <v>10</v>
      </c>
      <c r="BW35" s="172">
        <v>15</v>
      </c>
      <c r="BX35" s="171">
        <v>14</v>
      </c>
      <c r="BY35" s="172">
        <v>2</v>
      </c>
      <c r="BZ35" s="171">
        <v>0</v>
      </c>
      <c r="CA35" s="172">
        <v>0</v>
      </c>
      <c r="CB35" s="171">
        <v>0</v>
      </c>
      <c r="CC35" s="172">
        <v>0</v>
      </c>
      <c r="CD35" s="171">
        <v>0</v>
      </c>
      <c r="CE35" s="172">
        <v>0</v>
      </c>
      <c r="CF35" s="173">
        <f t="shared" si="25"/>
        <v>33</v>
      </c>
      <c r="CG35" s="174">
        <f t="shared" si="25"/>
        <v>23</v>
      </c>
      <c r="CH35" s="175">
        <f t="shared" ref="CH35:CH44" si="27">SUM(CF35:CG35)</f>
        <v>56</v>
      </c>
      <c r="CI35" s="206"/>
    </row>
    <row r="36" spans="2:87" x14ac:dyDescent="0.25">
      <c r="B36" s="142"/>
      <c r="C36" s="49">
        <v>5</v>
      </c>
      <c r="D36" s="157" t="s">
        <v>151</v>
      </c>
      <c r="E36" s="157">
        <f t="shared" si="16"/>
        <v>78</v>
      </c>
      <c r="F36" s="158">
        <f t="shared" si="16"/>
        <v>95</v>
      </c>
      <c r="G36" s="158">
        <f>+Tabla156[[#This Row],[H]]+Tabla156[[#This Row],[M]]</f>
        <v>173</v>
      </c>
      <c r="H36" s="159">
        <f t="shared" si="17"/>
        <v>3.5313329250867526E-2</v>
      </c>
      <c r="I36" s="145"/>
      <c r="J36" s="170">
        <v>4</v>
      </c>
      <c r="K36" s="157" t="s">
        <v>150</v>
      </c>
      <c r="L36" s="171">
        <v>0</v>
      </c>
      <c r="M36" s="172">
        <v>0</v>
      </c>
      <c r="N36" s="171">
        <v>1</v>
      </c>
      <c r="O36" s="172">
        <v>2</v>
      </c>
      <c r="P36" s="171">
        <v>13</v>
      </c>
      <c r="Q36" s="172">
        <v>4</v>
      </c>
      <c r="R36" s="171">
        <v>16</v>
      </c>
      <c r="S36" s="172">
        <v>1</v>
      </c>
      <c r="T36" s="171">
        <v>8</v>
      </c>
      <c r="U36" s="172">
        <v>4</v>
      </c>
      <c r="V36" s="171">
        <v>19</v>
      </c>
      <c r="W36" s="172">
        <v>29</v>
      </c>
      <c r="X36" s="171">
        <v>22</v>
      </c>
      <c r="Y36" s="172">
        <v>62</v>
      </c>
      <c r="Z36" s="173">
        <f t="shared" si="18"/>
        <v>79</v>
      </c>
      <c r="AA36" s="174">
        <f t="shared" si="18"/>
        <v>102</v>
      </c>
      <c r="AB36" s="175">
        <f t="shared" si="23"/>
        <v>181</v>
      </c>
      <c r="AC36" s="143"/>
      <c r="AE36" s="142"/>
      <c r="AF36" s="49">
        <v>4</v>
      </c>
      <c r="AG36" s="157" t="s">
        <v>150</v>
      </c>
      <c r="AH36" s="157">
        <f t="shared" si="19"/>
        <v>35</v>
      </c>
      <c r="AI36" s="158">
        <f t="shared" si="19"/>
        <v>131</v>
      </c>
      <c r="AJ36" s="158">
        <f>+Tabla1516[[#This Row],[H]]+Tabla1516[[#This Row],[M]]</f>
        <v>166</v>
      </c>
      <c r="AK36" s="159">
        <f t="shared" si="20"/>
        <v>3.7977579501258296E-2</v>
      </c>
      <c r="AL36" s="145"/>
      <c r="AM36" s="176">
        <v>3</v>
      </c>
      <c r="AN36" s="177" t="s">
        <v>149</v>
      </c>
      <c r="AO36" s="171">
        <v>0</v>
      </c>
      <c r="AP36" s="172">
        <v>0</v>
      </c>
      <c r="AQ36" s="171">
        <v>0</v>
      </c>
      <c r="AR36" s="172">
        <v>0</v>
      </c>
      <c r="AS36" s="171">
        <v>0</v>
      </c>
      <c r="AT36" s="172">
        <v>0</v>
      </c>
      <c r="AU36" s="171">
        <v>0</v>
      </c>
      <c r="AV36" s="172">
        <v>0</v>
      </c>
      <c r="AW36" s="171">
        <v>12</v>
      </c>
      <c r="AX36" s="172">
        <v>5</v>
      </c>
      <c r="AY36" s="171">
        <v>58</v>
      </c>
      <c r="AZ36" s="172">
        <v>61</v>
      </c>
      <c r="BA36" s="171">
        <v>25</v>
      </c>
      <c r="BB36" s="172">
        <v>19</v>
      </c>
      <c r="BC36" s="173">
        <f t="shared" si="24"/>
        <v>95</v>
      </c>
      <c r="BD36" s="174">
        <f t="shared" si="24"/>
        <v>85</v>
      </c>
      <c r="BE36" s="175">
        <f t="shared" si="26"/>
        <v>180</v>
      </c>
      <c r="BF36" s="206"/>
      <c r="BH36" s="142"/>
      <c r="BI36" s="49">
        <v>4</v>
      </c>
      <c r="BJ36" s="157" t="s">
        <v>150</v>
      </c>
      <c r="BK36" s="157">
        <f t="shared" si="21"/>
        <v>17</v>
      </c>
      <c r="BL36" s="158">
        <f t="shared" si="21"/>
        <v>21</v>
      </c>
      <c r="BM36" s="158">
        <f>+Tabla151631[[#This Row],[H]]+Tabla151631[[#This Row],[M]]</f>
        <v>38</v>
      </c>
      <c r="BN36" s="159">
        <f t="shared" si="22"/>
        <v>7.1969696969696975E-2</v>
      </c>
      <c r="BO36" s="145"/>
      <c r="BP36" s="176">
        <v>3</v>
      </c>
      <c r="BQ36" s="177" t="s">
        <v>190</v>
      </c>
      <c r="BR36" s="171">
        <v>0</v>
      </c>
      <c r="BS36" s="172">
        <v>0</v>
      </c>
      <c r="BT36" s="171">
        <v>12</v>
      </c>
      <c r="BU36" s="172">
        <v>0</v>
      </c>
      <c r="BV36" s="171">
        <v>31</v>
      </c>
      <c r="BW36" s="172">
        <v>0</v>
      </c>
      <c r="BX36" s="171">
        <v>5</v>
      </c>
      <c r="BY36" s="172">
        <v>0</v>
      </c>
      <c r="BZ36" s="171">
        <v>0</v>
      </c>
      <c r="CA36" s="172">
        <v>0</v>
      </c>
      <c r="CB36" s="171">
        <v>0</v>
      </c>
      <c r="CC36" s="172">
        <v>0</v>
      </c>
      <c r="CD36" s="171">
        <v>0</v>
      </c>
      <c r="CE36" s="172">
        <v>0</v>
      </c>
      <c r="CF36" s="173">
        <f t="shared" si="25"/>
        <v>48</v>
      </c>
      <c r="CG36" s="174">
        <f t="shared" si="25"/>
        <v>0</v>
      </c>
      <c r="CH36" s="175">
        <f t="shared" si="27"/>
        <v>48</v>
      </c>
      <c r="CI36" s="206"/>
    </row>
    <row r="37" spans="2:87" x14ac:dyDescent="0.25">
      <c r="B37" s="142"/>
      <c r="C37" s="49">
        <v>6</v>
      </c>
      <c r="D37" s="157" t="s">
        <v>148</v>
      </c>
      <c r="E37" s="157">
        <f t="shared" si="16"/>
        <v>35</v>
      </c>
      <c r="F37" s="158">
        <f t="shared" si="16"/>
        <v>131</v>
      </c>
      <c r="G37" s="158">
        <f>+Tabla156[[#This Row],[H]]+Tabla156[[#This Row],[M]]</f>
        <v>166</v>
      </c>
      <c r="H37" s="159">
        <f t="shared" si="17"/>
        <v>3.388446621759543E-2</v>
      </c>
      <c r="I37" s="145"/>
      <c r="J37" s="176">
        <v>5</v>
      </c>
      <c r="K37" s="177" t="s">
        <v>151</v>
      </c>
      <c r="L37" s="171">
        <v>0</v>
      </c>
      <c r="M37" s="172">
        <v>0</v>
      </c>
      <c r="N37" s="171">
        <v>0</v>
      </c>
      <c r="O37" s="172">
        <v>4</v>
      </c>
      <c r="P37" s="171">
        <v>1</v>
      </c>
      <c r="Q37" s="172">
        <v>1</v>
      </c>
      <c r="R37" s="171">
        <v>2</v>
      </c>
      <c r="S37" s="172">
        <v>1</v>
      </c>
      <c r="T37" s="171">
        <v>1</v>
      </c>
      <c r="U37" s="172">
        <v>2</v>
      </c>
      <c r="V37" s="171">
        <v>29</v>
      </c>
      <c r="W37" s="172">
        <v>50</v>
      </c>
      <c r="X37" s="171">
        <v>45</v>
      </c>
      <c r="Y37" s="172">
        <v>37</v>
      </c>
      <c r="Z37" s="173">
        <f t="shared" si="18"/>
        <v>78</v>
      </c>
      <c r="AA37" s="174">
        <f t="shared" si="18"/>
        <v>95</v>
      </c>
      <c r="AB37" s="175">
        <f t="shared" si="23"/>
        <v>173</v>
      </c>
      <c r="AC37" s="143"/>
      <c r="AE37" s="142"/>
      <c r="AF37" s="49">
        <v>5</v>
      </c>
      <c r="AG37" s="157" t="s">
        <v>151</v>
      </c>
      <c r="AH37" s="157">
        <f t="shared" si="19"/>
        <v>75</v>
      </c>
      <c r="AI37" s="158">
        <f t="shared" si="19"/>
        <v>89</v>
      </c>
      <c r="AJ37" s="158">
        <f>+Tabla1516[[#This Row],[H]]+Tabla1516[[#This Row],[M]]</f>
        <v>164</v>
      </c>
      <c r="AK37" s="159">
        <f t="shared" si="20"/>
        <v>3.7520018302447951E-2</v>
      </c>
      <c r="AL37" s="145"/>
      <c r="AM37" s="170">
        <v>4</v>
      </c>
      <c r="AN37" s="157" t="s">
        <v>148</v>
      </c>
      <c r="AO37" s="171">
        <v>0</v>
      </c>
      <c r="AP37" s="172">
        <v>0</v>
      </c>
      <c r="AQ37" s="171">
        <v>0</v>
      </c>
      <c r="AR37" s="172">
        <v>0</v>
      </c>
      <c r="AS37" s="171">
        <v>0</v>
      </c>
      <c r="AT37" s="172">
        <v>0</v>
      </c>
      <c r="AU37" s="171">
        <v>0</v>
      </c>
      <c r="AV37" s="172">
        <v>0</v>
      </c>
      <c r="AW37" s="171">
        <v>0</v>
      </c>
      <c r="AX37" s="172">
        <v>0</v>
      </c>
      <c r="AY37" s="171">
        <v>7</v>
      </c>
      <c r="AZ37" s="172">
        <v>18</v>
      </c>
      <c r="BA37" s="171">
        <v>28</v>
      </c>
      <c r="BB37" s="172">
        <v>113</v>
      </c>
      <c r="BC37" s="173">
        <f t="shared" si="24"/>
        <v>35</v>
      </c>
      <c r="BD37" s="174">
        <f t="shared" si="24"/>
        <v>131</v>
      </c>
      <c r="BE37" s="175">
        <f t="shared" si="26"/>
        <v>166</v>
      </c>
      <c r="BF37" s="206"/>
      <c r="BH37" s="142"/>
      <c r="BI37" s="49">
        <v>5</v>
      </c>
      <c r="BJ37" s="157" t="s">
        <v>151</v>
      </c>
      <c r="BK37" s="157">
        <f t="shared" si="21"/>
        <v>30</v>
      </c>
      <c r="BL37" s="158">
        <f t="shared" si="21"/>
        <v>7</v>
      </c>
      <c r="BM37" s="158">
        <f>+Tabla151631[[#This Row],[H]]+Tabla151631[[#This Row],[M]]</f>
        <v>37</v>
      </c>
      <c r="BN37" s="159">
        <f t="shared" si="22"/>
        <v>7.0075757575757569E-2</v>
      </c>
      <c r="BO37" s="145"/>
      <c r="BP37" s="170">
        <v>4</v>
      </c>
      <c r="BQ37" s="157" t="s">
        <v>191</v>
      </c>
      <c r="BR37" s="171">
        <v>0</v>
      </c>
      <c r="BS37" s="172">
        <v>1</v>
      </c>
      <c r="BT37" s="171">
        <v>3</v>
      </c>
      <c r="BU37" s="172">
        <v>8</v>
      </c>
      <c r="BV37" s="171">
        <v>10</v>
      </c>
      <c r="BW37" s="172">
        <v>5</v>
      </c>
      <c r="BX37" s="171">
        <v>4</v>
      </c>
      <c r="BY37" s="172">
        <v>7</v>
      </c>
      <c r="BZ37" s="171">
        <v>0</v>
      </c>
      <c r="CA37" s="172">
        <v>0</v>
      </c>
      <c r="CB37" s="171">
        <v>0</v>
      </c>
      <c r="CC37" s="172">
        <v>0</v>
      </c>
      <c r="CD37" s="171">
        <v>0</v>
      </c>
      <c r="CE37" s="172">
        <v>0</v>
      </c>
      <c r="CF37" s="173">
        <f t="shared" si="25"/>
        <v>17</v>
      </c>
      <c r="CG37" s="174">
        <f t="shared" si="25"/>
        <v>21</v>
      </c>
      <c r="CH37" s="175">
        <f t="shared" si="27"/>
        <v>38</v>
      </c>
      <c r="CI37" s="206"/>
    </row>
    <row r="38" spans="2:87" x14ac:dyDescent="0.25">
      <c r="B38" s="142"/>
      <c r="C38" s="49">
        <v>7</v>
      </c>
      <c r="D38" s="157" t="s">
        <v>152</v>
      </c>
      <c r="E38" s="157">
        <f t="shared" si="16"/>
        <v>0</v>
      </c>
      <c r="F38" s="158">
        <f t="shared" si="16"/>
        <v>162</v>
      </c>
      <c r="G38" s="158">
        <f>+Tabla156[[#This Row],[H]]+Tabla156[[#This Row],[M]]</f>
        <v>162</v>
      </c>
      <c r="H38" s="159">
        <f t="shared" si="17"/>
        <v>3.3067973055725661E-2</v>
      </c>
      <c r="I38" s="145"/>
      <c r="J38" s="170">
        <v>6</v>
      </c>
      <c r="K38" s="157" t="s">
        <v>148</v>
      </c>
      <c r="L38" s="171">
        <v>0</v>
      </c>
      <c r="M38" s="172">
        <v>0</v>
      </c>
      <c r="N38" s="171">
        <v>0</v>
      </c>
      <c r="O38" s="172">
        <v>0</v>
      </c>
      <c r="P38" s="171">
        <v>0</v>
      </c>
      <c r="Q38" s="172">
        <v>0</v>
      </c>
      <c r="R38" s="171">
        <v>0</v>
      </c>
      <c r="S38" s="172">
        <v>0</v>
      </c>
      <c r="T38" s="171">
        <v>0</v>
      </c>
      <c r="U38" s="172">
        <v>0</v>
      </c>
      <c r="V38" s="171">
        <v>7</v>
      </c>
      <c r="W38" s="172">
        <v>18</v>
      </c>
      <c r="X38" s="171">
        <v>28</v>
      </c>
      <c r="Y38" s="172">
        <v>113</v>
      </c>
      <c r="Z38" s="173">
        <f t="shared" si="18"/>
        <v>35</v>
      </c>
      <c r="AA38" s="174">
        <f t="shared" si="18"/>
        <v>131</v>
      </c>
      <c r="AB38" s="175">
        <f t="shared" si="23"/>
        <v>166</v>
      </c>
      <c r="AC38" s="143"/>
      <c r="AE38" s="142"/>
      <c r="AF38" s="49">
        <v>6</v>
      </c>
      <c r="AG38" s="157" t="s">
        <v>148</v>
      </c>
      <c r="AH38" s="157">
        <f t="shared" si="19"/>
        <v>0</v>
      </c>
      <c r="AI38" s="158">
        <f t="shared" si="19"/>
        <v>162</v>
      </c>
      <c r="AJ38" s="158">
        <f>+Tabla1516[[#This Row],[H]]+Tabla1516[[#This Row],[M]]</f>
        <v>162</v>
      </c>
      <c r="AK38" s="159">
        <f t="shared" si="20"/>
        <v>3.7062457103637612E-2</v>
      </c>
      <c r="AL38" s="145"/>
      <c r="AM38" s="176">
        <v>5</v>
      </c>
      <c r="AN38" s="177" t="s">
        <v>151</v>
      </c>
      <c r="AO38" s="171">
        <v>0</v>
      </c>
      <c r="AP38" s="172">
        <v>0</v>
      </c>
      <c r="AQ38" s="171">
        <v>0</v>
      </c>
      <c r="AR38" s="172">
        <v>0</v>
      </c>
      <c r="AS38" s="171">
        <v>0</v>
      </c>
      <c r="AT38" s="172">
        <v>0</v>
      </c>
      <c r="AU38" s="171">
        <v>0</v>
      </c>
      <c r="AV38" s="172">
        <v>0</v>
      </c>
      <c r="AW38" s="171">
        <v>1</v>
      </c>
      <c r="AX38" s="172">
        <v>2</v>
      </c>
      <c r="AY38" s="171">
        <v>29</v>
      </c>
      <c r="AZ38" s="172">
        <v>50</v>
      </c>
      <c r="BA38" s="171">
        <v>45</v>
      </c>
      <c r="BB38" s="172">
        <v>37</v>
      </c>
      <c r="BC38" s="173">
        <f t="shared" si="24"/>
        <v>75</v>
      </c>
      <c r="BD38" s="174">
        <f t="shared" si="24"/>
        <v>89</v>
      </c>
      <c r="BE38" s="175">
        <f t="shared" si="26"/>
        <v>164</v>
      </c>
      <c r="BF38" s="206"/>
      <c r="BH38" s="142"/>
      <c r="BI38" s="49">
        <v>6</v>
      </c>
      <c r="BJ38" s="157" t="s">
        <v>148</v>
      </c>
      <c r="BK38" s="157">
        <f t="shared" si="21"/>
        <v>16</v>
      </c>
      <c r="BL38" s="158">
        <f t="shared" si="21"/>
        <v>10</v>
      </c>
      <c r="BM38" s="158">
        <f>+Tabla151631[[#This Row],[H]]+Tabla151631[[#This Row],[M]]</f>
        <v>26</v>
      </c>
      <c r="BN38" s="159">
        <f t="shared" si="22"/>
        <v>4.924242424242424E-2</v>
      </c>
      <c r="BO38" s="145"/>
      <c r="BP38" s="176">
        <v>5</v>
      </c>
      <c r="BQ38" s="177" t="s">
        <v>150</v>
      </c>
      <c r="BR38" s="171">
        <v>0</v>
      </c>
      <c r="BS38" s="172">
        <v>0</v>
      </c>
      <c r="BT38" s="171">
        <v>1</v>
      </c>
      <c r="BU38" s="172">
        <v>2</v>
      </c>
      <c r="BV38" s="171">
        <v>13</v>
      </c>
      <c r="BW38" s="172">
        <v>4</v>
      </c>
      <c r="BX38" s="171">
        <v>16</v>
      </c>
      <c r="BY38" s="172">
        <v>1</v>
      </c>
      <c r="BZ38" s="171">
        <v>0</v>
      </c>
      <c r="CA38" s="172">
        <v>0</v>
      </c>
      <c r="CB38" s="171">
        <v>0</v>
      </c>
      <c r="CC38" s="172">
        <v>0</v>
      </c>
      <c r="CD38" s="171">
        <v>0</v>
      </c>
      <c r="CE38" s="172">
        <v>0</v>
      </c>
      <c r="CF38" s="173">
        <f t="shared" si="25"/>
        <v>30</v>
      </c>
      <c r="CG38" s="174">
        <f t="shared" si="25"/>
        <v>7</v>
      </c>
      <c r="CH38" s="175">
        <f t="shared" si="27"/>
        <v>37</v>
      </c>
      <c r="CI38" s="206"/>
    </row>
    <row r="39" spans="2:87" x14ac:dyDescent="0.25">
      <c r="B39" s="142"/>
      <c r="C39" s="49">
        <v>8</v>
      </c>
      <c r="D39" s="157" t="s">
        <v>147</v>
      </c>
      <c r="E39" s="157">
        <f t="shared" si="16"/>
        <v>36</v>
      </c>
      <c r="F39" s="158">
        <f t="shared" si="16"/>
        <v>118</v>
      </c>
      <c r="G39" s="158">
        <f>+Tabla156[[#This Row],[H]]+Tabla156[[#This Row],[M]]</f>
        <v>154</v>
      </c>
      <c r="H39" s="159">
        <f t="shared" si="17"/>
        <v>3.1434986731986123E-2</v>
      </c>
      <c r="I39" s="145"/>
      <c r="J39" s="176">
        <v>7</v>
      </c>
      <c r="K39" s="177" t="s">
        <v>152</v>
      </c>
      <c r="L39" s="171">
        <v>0</v>
      </c>
      <c r="M39" s="172">
        <v>0</v>
      </c>
      <c r="N39" s="171">
        <v>0</v>
      </c>
      <c r="O39" s="172">
        <v>0</v>
      </c>
      <c r="P39" s="171">
        <v>0</v>
      </c>
      <c r="Q39" s="172">
        <v>0</v>
      </c>
      <c r="R39" s="171">
        <v>0</v>
      </c>
      <c r="S39" s="172">
        <v>0</v>
      </c>
      <c r="T39" s="171">
        <v>0</v>
      </c>
      <c r="U39" s="172">
        <v>0</v>
      </c>
      <c r="V39" s="171">
        <v>0</v>
      </c>
      <c r="W39" s="172">
        <v>34</v>
      </c>
      <c r="X39" s="171">
        <v>0</v>
      </c>
      <c r="Y39" s="172">
        <v>128</v>
      </c>
      <c r="Z39" s="173">
        <f t="shared" si="18"/>
        <v>0</v>
      </c>
      <c r="AA39" s="174">
        <f t="shared" si="18"/>
        <v>162</v>
      </c>
      <c r="AB39" s="175">
        <f t="shared" si="23"/>
        <v>162</v>
      </c>
      <c r="AC39" s="143"/>
      <c r="AE39" s="142"/>
      <c r="AF39" s="49">
        <v>7</v>
      </c>
      <c r="AG39" s="157" t="s">
        <v>152</v>
      </c>
      <c r="AH39" s="157">
        <f t="shared" si="19"/>
        <v>36</v>
      </c>
      <c r="AI39" s="158">
        <f t="shared" si="19"/>
        <v>118</v>
      </c>
      <c r="AJ39" s="158">
        <f>+Tabla1516[[#This Row],[H]]+Tabla1516[[#This Row],[M]]</f>
        <v>154</v>
      </c>
      <c r="AK39" s="159">
        <f t="shared" si="20"/>
        <v>3.5232212308396245E-2</v>
      </c>
      <c r="AL39" s="145"/>
      <c r="AM39" s="170">
        <v>6</v>
      </c>
      <c r="AN39" s="157" t="s">
        <v>152</v>
      </c>
      <c r="AO39" s="171">
        <v>0</v>
      </c>
      <c r="AP39" s="172">
        <v>0</v>
      </c>
      <c r="AQ39" s="171">
        <v>0</v>
      </c>
      <c r="AR39" s="172">
        <v>0</v>
      </c>
      <c r="AS39" s="171">
        <v>0</v>
      </c>
      <c r="AT39" s="172">
        <v>0</v>
      </c>
      <c r="AU39" s="171">
        <v>0</v>
      </c>
      <c r="AV39" s="172">
        <v>0</v>
      </c>
      <c r="AW39" s="171">
        <v>0</v>
      </c>
      <c r="AX39" s="172">
        <v>0</v>
      </c>
      <c r="AY39" s="171">
        <v>0</v>
      </c>
      <c r="AZ39" s="172">
        <v>34</v>
      </c>
      <c r="BA39" s="171">
        <v>0</v>
      </c>
      <c r="BB39" s="172">
        <v>128</v>
      </c>
      <c r="BC39" s="173">
        <f t="shared" si="24"/>
        <v>0</v>
      </c>
      <c r="BD39" s="174">
        <f t="shared" si="24"/>
        <v>162</v>
      </c>
      <c r="BE39" s="175">
        <f t="shared" si="26"/>
        <v>162</v>
      </c>
      <c r="BF39" s="206"/>
      <c r="BH39" s="142"/>
      <c r="BI39" s="49">
        <v>7</v>
      </c>
      <c r="BJ39" s="157" t="s">
        <v>152</v>
      </c>
      <c r="BK39" s="157">
        <f t="shared" si="21"/>
        <v>20</v>
      </c>
      <c r="BL39" s="158">
        <f t="shared" si="21"/>
        <v>0</v>
      </c>
      <c r="BM39" s="158">
        <f>+Tabla151631[[#This Row],[H]]+Tabla151631[[#This Row],[M]]</f>
        <v>20</v>
      </c>
      <c r="BN39" s="159">
        <f t="shared" si="22"/>
        <v>3.787878787878788E-2</v>
      </c>
      <c r="BO39" s="145"/>
      <c r="BP39" s="170">
        <v>6</v>
      </c>
      <c r="BQ39" s="157" t="s">
        <v>245</v>
      </c>
      <c r="BR39" s="171">
        <v>0</v>
      </c>
      <c r="BS39" s="172">
        <v>0</v>
      </c>
      <c r="BT39" s="171">
        <v>7</v>
      </c>
      <c r="BU39" s="172">
        <v>3</v>
      </c>
      <c r="BV39" s="171">
        <v>7</v>
      </c>
      <c r="BW39" s="172">
        <v>5</v>
      </c>
      <c r="BX39" s="171">
        <v>2</v>
      </c>
      <c r="BY39" s="172">
        <v>2</v>
      </c>
      <c r="BZ39" s="171">
        <v>0</v>
      </c>
      <c r="CA39" s="172">
        <v>0</v>
      </c>
      <c r="CB39" s="171">
        <v>0</v>
      </c>
      <c r="CC39" s="172">
        <v>0</v>
      </c>
      <c r="CD39" s="171">
        <v>0</v>
      </c>
      <c r="CE39" s="172">
        <v>0</v>
      </c>
      <c r="CF39" s="173">
        <f t="shared" si="25"/>
        <v>16</v>
      </c>
      <c r="CG39" s="174">
        <f t="shared" si="25"/>
        <v>10</v>
      </c>
      <c r="CH39" s="175">
        <f t="shared" si="27"/>
        <v>26</v>
      </c>
      <c r="CI39" s="206"/>
    </row>
    <row r="40" spans="2:87" x14ac:dyDescent="0.25">
      <c r="B40" s="142"/>
      <c r="C40" s="49">
        <v>9</v>
      </c>
      <c r="D40" s="157" t="s">
        <v>158</v>
      </c>
      <c r="E40" s="157">
        <f t="shared" si="16"/>
        <v>0</v>
      </c>
      <c r="F40" s="158">
        <f t="shared" si="16"/>
        <v>149</v>
      </c>
      <c r="G40" s="158">
        <f>+Tabla156[[#This Row],[H]]+Tabla156[[#This Row],[M]]</f>
        <v>149</v>
      </c>
      <c r="H40" s="159">
        <f t="shared" si="17"/>
        <v>3.0414370279648908E-2</v>
      </c>
      <c r="I40" s="145"/>
      <c r="J40" s="170">
        <v>8</v>
      </c>
      <c r="K40" s="157" t="s">
        <v>147</v>
      </c>
      <c r="L40" s="171">
        <v>0</v>
      </c>
      <c r="M40" s="172">
        <v>0</v>
      </c>
      <c r="N40" s="171">
        <v>0</v>
      </c>
      <c r="O40" s="172">
        <v>0</v>
      </c>
      <c r="P40" s="171">
        <v>0</v>
      </c>
      <c r="Q40" s="172">
        <v>0</v>
      </c>
      <c r="R40" s="171">
        <v>0</v>
      </c>
      <c r="S40" s="172">
        <v>0</v>
      </c>
      <c r="T40" s="171">
        <v>0</v>
      </c>
      <c r="U40" s="172">
        <v>2</v>
      </c>
      <c r="V40" s="171">
        <v>11</v>
      </c>
      <c r="W40" s="172">
        <v>54</v>
      </c>
      <c r="X40" s="171">
        <v>25</v>
      </c>
      <c r="Y40" s="172">
        <v>62</v>
      </c>
      <c r="Z40" s="173">
        <f t="shared" si="18"/>
        <v>36</v>
      </c>
      <c r="AA40" s="174">
        <f t="shared" si="18"/>
        <v>118</v>
      </c>
      <c r="AB40" s="175">
        <f t="shared" si="23"/>
        <v>154</v>
      </c>
      <c r="AC40" s="143"/>
      <c r="AE40" s="142"/>
      <c r="AF40" s="49">
        <v>8</v>
      </c>
      <c r="AG40" s="157" t="s">
        <v>147</v>
      </c>
      <c r="AH40" s="157">
        <f t="shared" si="19"/>
        <v>0</v>
      </c>
      <c r="AI40" s="158">
        <f t="shared" si="19"/>
        <v>149</v>
      </c>
      <c r="AJ40" s="158">
        <f>+Tabla1516[[#This Row],[H]]+Tabla1516[[#This Row],[M]]</f>
        <v>149</v>
      </c>
      <c r="AK40" s="159">
        <f t="shared" si="20"/>
        <v>3.4088309311370399E-2</v>
      </c>
      <c r="AL40" s="145"/>
      <c r="AM40" s="176">
        <v>7</v>
      </c>
      <c r="AN40" s="177" t="s">
        <v>147</v>
      </c>
      <c r="AO40" s="171">
        <v>0</v>
      </c>
      <c r="AP40" s="172">
        <v>0</v>
      </c>
      <c r="AQ40" s="171">
        <v>0</v>
      </c>
      <c r="AR40" s="172">
        <v>0</v>
      </c>
      <c r="AS40" s="171">
        <v>0</v>
      </c>
      <c r="AT40" s="172">
        <v>0</v>
      </c>
      <c r="AU40" s="171">
        <v>0</v>
      </c>
      <c r="AV40" s="172">
        <v>0</v>
      </c>
      <c r="AW40" s="171">
        <v>0</v>
      </c>
      <c r="AX40" s="172">
        <v>2</v>
      </c>
      <c r="AY40" s="171">
        <v>11</v>
      </c>
      <c r="AZ40" s="172">
        <v>54</v>
      </c>
      <c r="BA40" s="171">
        <v>25</v>
      </c>
      <c r="BB40" s="172">
        <v>62</v>
      </c>
      <c r="BC40" s="173">
        <f t="shared" si="24"/>
        <v>36</v>
      </c>
      <c r="BD40" s="174">
        <f t="shared" si="24"/>
        <v>118</v>
      </c>
      <c r="BE40" s="175">
        <f t="shared" si="26"/>
        <v>154</v>
      </c>
      <c r="BF40" s="206"/>
      <c r="BH40" s="142"/>
      <c r="BI40" s="49">
        <v>8</v>
      </c>
      <c r="BJ40" s="157" t="s">
        <v>147</v>
      </c>
      <c r="BK40" s="157">
        <f t="shared" si="21"/>
        <v>13</v>
      </c>
      <c r="BL40" s="158">
        <f t="shared" si="21"/>
        <v>0</v>
      </c>
      <c r="BM40" s="158">
        <f>+Tabla151631[[#This Row],[H]]+Tabla151631[[#This Row],[M]]</f>
        <v>13</v>
      </c>
      <c r="BN40" s="159">
        <f t="shared" si="22"/>
        <v>2.462121212121212E-2</v>
      </c>
      <c r="BO40" s="145"/>
      <c r="BP40" s="176">
        <v>7</v>
      </c>
      <c r="BQ40" s="177" t="s">
        <v>192</v>
      </c>
      <c r="BR40" s="171">
        <v>0</v>
      </c>
      <c r="BS40" s="172">
        <v>0</v>
      </c>
      <c r="BT40" s="171">
        <v>12</v>
      </c>
      <c r="BU40" s="172">
        <v>0</v>
      </c>
      <c r="BV40" s="171">
        <v>7</v>
      </c>
      <c r="BW40" s="172">
        <v>0</v>
      </c>
      <c r="BX40" s="171">
        <v>1</v>
      </c>
      <c r="BY40" s="172">
        <v>0</v>
      </c>
      <c r="BZ40" s="171">
        <v>0</v>
      </c>
      <c r="CA40" s="172">
        <v>0</v>
      </c>
      <c r="CB40" s="171">
        <v>0</v>
      </c>
      <c r="CC40" s="172">
        <v>0</v>
      </c>
      <c r="CD40" s="171">
        <v>0</v>
      </c>
      <c r="CE40" s="172">
        <v>0</v>
      </c>
      <c r="CF40" s="173">
        <f t="shared" si="25"/>
        <v>20</v>
      </c>
      <c r="CG40" s="174">
        <f t="shared" si="25"/>
        <v>0</v>
      </c>
      <c r="CH40" s="175">
        <f t="shared" si="27"/>
        <v>20</v>
      </c>
      <c r="CI40" s="206"/>
    </row>
    <row r="41" spans="2:87" x14ac:dyDescent="0.25">
      <c r="B41" s="142"/>
      <c r="C41" s="49">
        <v>10</v>
      </c>
      <c r="D41" s="157" t="s">
        <v>159</v>
      </c>
      <c r="E41" s="157">
        <f t="shared" si="16"/>
        <v>0</v>
      </c>
      <c r="F41" s="158">
        <f t="shared" si="16"/>
        <v>108</v>
      </c>
      <c r="G41" s="158">
        <f>+Tabla156[[#This Row],[H]]+Tabla156[[#This Row],[M]]</f>
        <v>108</v>
      </c>
      <c r="H41" s="159">
        <f t="shared" si="17"/>
        <v>2.2045315370483771E-2</v>
      </c>
      <c r="I41" s="145"/>
      <c r="J41" s="176">
        <v>9</v>
      </c>
      <c r="K41" s="177" t="s">
        <v>158</v>
      </c>
      <c r="L41" s="171">
        <v>0</v>
      </c>
      <c r="M41" s="172">
        <v>0</v>
      </c>
      <c r="N41" s="171">
        <v>0</v>
      </c>
      <c r="O41" s="172">
        <v>0</v>
      </c>
      <c r="P41" s="171">
        <v>0</v>
      </c>
      <c r="Q41" s="172">
        <v>0</v>
      </c>
      <c r="R41" s="171">
        <v>0</v>
      </c>
      <c r="S41" s="172">
        <v>0</v>
      </c>
      <c r="T41" s="171">
        <v>0</v>
      </c>
      <c r="U41" s="172">
        <v>0</v>
      </c>
      <c r="V41" s="171">
        <v>0</v>
      </c>
      <c r="W41" s="172">
        <v>143</v>
      </c>
      <c r="X41" s="171">
        <v>0</v>
      </c>
      <c r="Y41" s="172">
        <v>6</v>
      </c>
      <c r="Z41" s="173">
        <f t="shared" si="18"/>
        <v>0</v>
      </c>
      <c r="AA41" s="174">
        <f t="shared" si="18"/>
        <v>149</v>
      </c>
      <c r="AB41" s="175">
        <f t="shared" si="23"/>
        <v>149</v>
      </c>
      <c r="AC41" s="143"/>
      <c r="AE41" s="142"/>
      <c r="AF41" s="49">
        <v>9</v>
      </c>
      <c r="AG41" s="157" t="s">
        <v>158</v>
      </c>
      <c r="AH41" s="157">
        <f t="shared" si="19"/>
        <v>49</v>
      </c>
      <c r="AI41" s="158">
        <f t="shared" si="19"/>
        <v>95</v>
      </c>
      <c r="AJ41" s="158">
        <f>+Tabla1516[[#This Row],[H]]+Tabla1516[[#This Row],[M]]</f>
        <v>144</v>
      </c>
      <c r="AK41" s="159">
        <f t="shared" si="20"/>
        <v>3.2944406314344546E-2</v>
      </c>
      <c r="AL41" s="145"/>
      <c r="AM41" s="170">
        <v>8</v>
      </c>
      <c r="AN41" s="157" t="s">
        <v>158</v>
      </c>
      <c r="AO41" s="171">
        <v>0</v>
      </c>
      <c r="AP41" s="172">
        <v>0</v>
      </c>
      <c r="AQ41" s="171">
        <v>0</v>
      </c>
      <c r="AR41" s="172">
        <v>0</v>
      </c>
      <c r="AS41" s="171">
        <v>0</v>
      </c>
      <c r="AT41" s="172">
        <v>0</v>
      </c>
      <c r="AU41" s="171">
        <v>0</v>
      </c>
      <c r="AV41" s="172">
        <v>0</v>
      </c>
      <c r="AW41" s="171">
        <v>0</v>
      </c>
      <c r="AX41" s="172">
        <v>0</v>
      </c>
      <c r="AY41" s="171">
        <v>0</v>
      </c>
      <c r="AZ41" s="172">
        <v>143</v>
      </c>
      <c r="BA41" s="171">
        <v>0</v>
      </c>
      <c r="BB41" s="172">
        <v>6</v>
      </c>
      <c r="BC41" s="173">
        <f t="shared" si="24"/>
        <v>0</v>
      </c>
      <c r="BD41" s="174">
        <f t="shared" si="24"/>
        <v>149</v>
      </c>
      <c r="BE41" s="175">
        <f t="shared" si="26"/>
        <v>149</v>
      </c>
      <c r="BF41" s="206"/>
      <c r="BH41" s="142"/>
      <c r="BI41" s="49">
        <v>9</v>
      </c>
      <c r="BJ41" s="157" t="s">
        <v>158</v>
      </c>
      <c r="BK41" s="157">
        <f t="shared" si="21"/>
        <v>10</v>
      </c>
      <c r="BL41" s="158">
        <f t="shared" si="21"/>
        <v>3</v>
      </c>
      <c r="BM41" s="158">
        <f>+Tabla151631[[#This Row],[H]]+Tabla151631[[#This Row],[M]]</f>
        <v>13</v>
      </c>
      <c r="BN41" s="159">
        <f t="shared" si="22"/>
        <v>2.462121212121212E-2</v>
      </c>
      <c r="BO41" s="145"/>
      <c r="BP41" s="170">
        <v>8</v>
      </c>
      <c r="BQ41" s="157" t="s">
        <v>193</v>
      </c>
      <c r="BR41" s="171">
        <v>0</v>
      </c>
      <c r="BS41" s="172">
        <v>0</v>
      </c>
      <c r="BT41" s="171">
        <v>8</v>
      </c>
      <c r="BU41" s="172">
        <v>0</v>
      </c>
      <c r="BV41" s="171">
        <v>1</v>
      </c>
      <c r="BW41" s="172">
        <v>0</v>
      </c>
      <c r="BX41" s="171">
        <v>4</v>
      </c>
      <c r="BY41" s="172">
        <v>0</v>
      </c>
      <c r="BZ41" s="171">
        <v>0</v>
      </c>
      <c r="CA41" s="172">
        <v>0</v>
      </c>
      <c r="CB41" s="171">
        <v>0</v>
      </c>
      <c r="CC41" s="172">
        <v>0</v>
      </c>
      <c r="CD41" s="171">
        <v>0</v>
      </c>
      <c r="CE41" s="172">
        <v>0</v>
      </c>
      <c r="CF41" s="173">
        <f t="shared" si="25"/>
        <v>13</v>
      </c>
      <c r="CG41" s="174">
        <f t="shared" si="25"/>
        <v>0</v>
      </c>
      <c r="CH41" s="175">
        <f t="shared" si="27"/>
        <v>13</v>
      </c>
      <c r="CI41" s="206"/>
    </row>
    <row r="42" spans="2:87" ht="15.75" thickBot="1" x14ac:dyDescent="0.3">
      <c r="B42" s="142"/>
      <c r="C42" s="50"/>
      <c r="D42" s="160" t="s">
        <v>89</v>
      </c>
      <c r="E42" s="160">
        <f t="shared" si="16"/>
        <v>933</v>
      </c>
      <c r="F42" s="161">
        <f t="shared" si="16"/>
        <v>1467</v>
      </c>
      <c r="G42" s="161">
        <f>+Tabla156[[#This Row],[H]]+Tabla156[[#This Row],[M]]</f>
        <v>2400</v>
      </c>
      <c r="H42" s="162">
        <f t="shared" si="17"/>
        <v>0.4898958971218616</v>
      </c>
      <c r="I42" s="147"/>
      <c r="J42" s="170">
        <v>10</v>
      </c>
      <c r="K42" s="157" t="s">
        <v>159</v>
      </c>
      <c r="L42" s="171">
        <v>0</v>
      </c>
      <c r="M42" s="172">
        <v>0</v>
      </c>
      <c r="N42" s="171">
        <v>0</v>
      </c>
      <c r="O42" s="172">
        <v>0</v>
      </c>
      <c r="P42" s="171">
        <v>0</v>
      </c>
      <c r="Q42" s="172">
        <v>0</v>
      </c>
      <c r="R42" s="171">
        <v>0</v>
      </c>
      <c r="S42" s="172">
        <v>0</v>
      </c>
      <c r="T42" s="171">
        <v>0</v>
      </c>
      <c r="U42" s="172">
        <v>0</v>
      </c>
      <c r="V42" s="171">
        <v>0</v>
      </c>
      <c r="W42" s="172">
        <v>71</v>
      </c>
      <c r="X42" s="171">
        <v>0</v>
      </c>
      <c r="Y42" s="172">
        <v>37</v>
      </c>
      <c r="Z42" s="173">
        <f t="shared" si="18"/>
        <v>0</v>
      </c>
      <c r="AA42" s="174">
        <f t="shared" si="18"/>
        <v>108</v>
      </c>
      <c r="AB42" s="175">
        <f t="shared" si="23"/>
        <v>108</v>
      </c>
      <c r="AC42" s="143"/>
      <c r="AE42" s="142"/>
      <c r="AF42" s="49">
        <v>10</v>
      </c>
      <c r="AG42" s="157" t="s">
        <v>159</v>
      </c>
      <c r="AH42" s="157">
        <f t="shared" si="19"/>
        <v>0</v>
      </c>
      <c r="AI42" s="158">
        <f t="shared" si="19"/>
        <v>108</v>
      </c>
      <c r="AJ42" s="158">
        <f>+Tabla1516[[#This Row],[H]]+Tabla1516[[#This Row],[M]]</f>
        <v>108</v>
      </c>
      <c r="AK42" s="159">
        <f t="shared" si="20"/>
        <v>2.4708304735758406E-2</v>
      </c>
      <c r="AL42" s="145"/>
      <c r="AM42" s="176">
        <v>9</v>
      </c>
      <c r="AN42" s="177" t="s">
        <v>150</v>
      </c>
      <c r="AO42" s="171">
        <v>0</v>
      </c>
      <c r="AP42" s="172">
        <v>0</v>
      </c>
      <c r="AQ42" s="171">
        <v>0</v>
      </c>
      <c r="AR42" s="172">
        <v>0</v>
      </c>
      <c r="AS42" s="171">
        <v>0</v>
      </c>
      <c r="AT42" s="172">
        <v>0</v>
      </c>
      <c r="AU42" s="171">
        <v>0</v>
      </c>
      <c r="AV42" s="172">
        <v>0</v>
      </c>
      <c r="AW42" s="171">
        <v>8</v>
      </c>
      <c r="AX42" s="172">
        <v>4</v>
      </c>
      <c r="AY42" s="171">
        <v>19</v>
      </c>
      <c r="AZ42" s="172">
        <v>29</v>
      </c>
      <c r="BA42" s="171">
        <v>22</v>
      </c>
      <c r="BB42" s="172">
        <v>62</v>
      </c>
      <c r="BC42" s="173">
        <f t="shared" si="24"/>
        <v>49</v>
      </c>
      <c r="BD42" s="174">
        <f t="shared" si="24"/>
        <v>95</v>
      </c>
      <c r="BE42" s="175">
        <f t="shared" si="26"/>
        <v>144</v>
      </c>
      <c r="BF42" s="206"/>
      <c r="BH42" s="142"/>
      <c r="BI42" s="49">
        <v>10</v>
      </c>
      <c r="BJ42" s="157" t="s">
        <v>159</v>
      </c>
      <c r="BK42" s="157">
        <f t="shared" si="21"/>
        <v>9</v>
      </c>
      <c r="BL42" s="158">
        <f t="shared" si="21"/>
        <v>0</v>
      </c>
      <c r="BM42" s="158">
        <f>+Tabla151631[[#This Row],[H]]+Tabla151631[[#This Row],[M]]</f>
        <v>9</v>
      </c>
      <c r="BN42" s="159">
        <f t="shared" si="22"/>
        <v>1.7045454545454544E-2</v>
      </c>
      <c r="BO42" s="145"/>
      <c r="BP42" s="176">
        <v>9</v>
      </c>
      <c r="BQ42" s="177" t="s">
        <v>258</v>
      </c>
      <c r="BR42" s="171">
        <v>0</v>
      </c>
      <c r="BS42" s="172">
        <v>0</v>
      </c>
      <c r="BT42" s="171">
        <v>3</v>
      </c>
      <c r="BU42" s="172">
        <v>1</v>
      </c>
      <c r="BV42" s="171">
        <v>5</v>
      </c>
      <c r="BW42" s="172">
        <v>2</v>
      </c>
      <c r="BX42" s="171">
        <v>2</v>
      </c>
      <c r="BY42" s="172">
        <v>0</v>
      </c>
      <c r="BZ42" s="171">
        <v>0</v>
      </c>
      <c r="CA42" s="172">
        <v>0</v>
      </c>
      <c r="CB42" s="171">
        <v>0</v>
      </c>
      <c r="CC42" s="172">
        <v>0</v>
      </c>
      <c r="CD42" s="171">
        <v>0</v>
      </c>
      <c r="CE42" s="172">
        <v>0</v>
      </c>
      <c r="CF42" s="173">
        <f t="shared" si="25"/>
        <v>10</v>
      </c>
      <c r="CG42" s="174">
        <f t="shared" si="25"/>
        <v>3</v>
      </c>
      <c r="CH42" s="175">
        <f t="shared" si="27"/>
        <v>13</v>
      </c>
      <c r="CI42" s="206"/>
    </row>
    <row r="43" spans="2:87" ht="16.5" thickTop="1" thickBot="1" x14ac:dyDescent="0.3">
      <c r="B43" s="142"/>
      <c r="C43" s="55"/>
      <c r="D43" s="56" t="s">
        <v>90</v>
      </c>
      <c r="E43" s="56">
        <f>SUM(E32:E42)</f>
        <v>1872</v>
      </c>
      <c r="F43" s="56">
        <f>SUM(F32:F42)</f>
        <v>3027</v>
      </c>
      <c r="G43" s="56">
        <f>SUM(G32:G42)</f>
        <v>4899</v>
      </c>
      <c r="H43" s="57">
        <f>SUM(H32:H42)</f>
        <v>1</v>
      </c>
      <c r="I43" s="145"/>
      <c r="J43" s="178"/>
      <c r="K43" s="179" t="s">
        <v>89</v>
      </c>
      <c r="L43" s="180">
        <v>0</v>
      </c>
      <c r="M43" s="181">
        <v>2</v>
      </c>
      <c r="N43" s="180">
        <v>55</v>
      </c>
      <c r="O43" s="181">
        <v>30</v>
      </c>
      <c r="P43" s="180">
        <v>98</v>
      </c>
      <c r="Q43" s="181">
        <v>44</v>
      </c>
      <c r="R43" s="180">
        <v>78</v>
      </c>
      <c r="S43" s="181">
        <v>39</v>
      </c>
      <c r="T43" s="180">
        <v>114</v>
      </c>
      <c r="U43" s="181">
        <v>142</v>
      </c>
      <c r="V43" s="180">
        <v>306</v>
      </c>
      <c r="W43" s="181">
        <v>790</v>
      </c>
      <c r="X43" s="180">
        <v>282</v>
      </c>
      <c r="Y43" s="182">
        <v>420</v>
      </c>
      <c r="Z43" s="173">
        <f t="shared" si="18"/>
        <v>933</v>
      </c>
      <c r="AA43" s="174">
        <f t="shared" si="18"/>
        <v>1467</v>
      </c>
      <c r="AB43" s="183">
        <f t="shared" si="23"/>
        <v>2400</v>
      </c>
      <c r="AC43" s="143"/>
      <c r="AE43" s="142"/>
      <c r="AF43" s="50"/>
      <c r="AG43" s="160" t="s">
        <v>89</v>
      </c>
      <c r="AH43" s="160">
        <f t="shared" si="19"/>
        <v>702</v>
      </c>
      <c r="AI43" s="161">
        <f t="shared" si="19"/>
        <v>1352</v>
      </c>
      <c r="AJ43" s="161">
        <f>+Tabla1516[[#This Row],[H]]+Tabla1516[[#This Row],[M]]</f>
        <v>2054</v>
      </c>
      <c r="AK43" s="162">
        <f t="shared" si="20"/>
        <v>0.46991535117822009</v>
      </c>
      <c r="AL43" s="147"/>
      <c r="AM43" s="170">
        <v>10</v>
      </c>
      <c r="AN43" s="157" t="s">
        <v>159</v>
      </c>
      <c r="AO43" s="171">
        <v>0</v>
      </c>
      <c r="AP43" s="172">
        <v>0</v>
      </c>
      <c r="AQ43" s="171">
        <v>0</v>
      </c>
      <c r="AR43" s="172">
        <v>0</v>
      </c>
      <c r="AS43" s="171">
        <v>0</v>
      </c>
      <c r="AT43" s="172">
        <v>0</v>
      </c>
      <c r="AU43" s="171">
        <v>0</v>
      </c>
      <c r="AV43" s="172">
        <v>0</v>
      </c>
      <c r="AW43" s="171">
        <v>0</v>
      </c>
      <c r="AX43" s="172">
        <v>0</v>
      </c>
      <c r="AY43" s="171">
        <v>0</v>
      </c>
      <c r="AZ43" s="172">
        <v>71</v>
      </c>
      <c r="BA43" s="171">
        <v>0</v>
      </c>
      <c r="BB43" s="172">
        <v>37</v>
      </c>
      <c r="BC43" s="173">
        <f t="shared" si="24"/>
        <v>0</v>
      </c>
      <c r="BD43" s="174">
        <f t="shared" si="24"/>
        <v>108</v>
      </c>
      <c r="BE43" s="175">
        <f t="shared" si="26"/>
        <v>108</v>
      </c>
      <c r="BF43" s="206"/>
      <c r="BH43" s="142"/>
      <c r="BI43" s="50"/>
      <c r="BJ43" s="160" t="s">
        <v>89</v>
      </c>
      <c r="BK43" s="160">
        <f t="shared" si="21"/>
        <v>101</v>
      </c>
      <c r="BL43" s="161">
        <f t="shared" si="21"/>
        <v>87</v>
      </c>
      <c r="BM43" s="161">
        <f>+Tabla151631[[#This Row],[H]]+Tabla151631[[#This Row],[M]]</f>
        <v>188</v>
      </c>
      <c r="BN43" s="162">
        <f t="shared" si="22"/>
        <v>0.35606060606060608</v>
      </c>
      <c r="BO43" s="147"/>
      <c r="BP43" s="170">
        <v>10</v>
      </c>
      <c r="BQ43" s="157" t="s">
        <v>199</v>
      </c>
      <c r="BR43" s="171">
        <v>0</v>
      </c>
      <c r="BS43" s="172">
        <v>0</v>
      </c>
      <c r="BT43" s="171">
        <v>0</v>
      </c>
      <c r="BU43" s="172">
        <v>0</v>
      </c>
      <c r="BV43" s="171">
        <v>0</v>
      </c>
      <c r="BW43" s="172">
        <v>0</v>
      </c>
      <c r="BX43" s="171">
        <v>9</v>
      </c>
      <c r="BY43" s="172">
        <v>0</v>
      </c>
      <c r="BZ43" s="171">
        <v>0</v>
      </c>
      <c r="CA43" s="172">
        <v>0</v>
      </c>
      <c r="CB43" s="171">
        <v>0</v>
      </c>
      <c r="CC43" s="172">
        <v>0</v>
      </c>
      <c r="CD43" s="171">
        <v>0</v>
      </c>
      <c r="CE43" s="172">
        <v>0</v>
      </c>
      <c r="CF43" s="173">
        <f t="shared" si="25"/>
        <v>9</v>
      </c>
      <c r="CG43" s="174">
        <f t="shared" si="25"/>
        <v>0</v>
      </c>
      <c r="CH43" s="175">
        <f t="shared" si="27"/>
        <v>9</v>
      </c>
      <c r="CI43" s="206"/>
    </row>
    <row r="44" spans="2:87" ht="16.5" customHeight="1" thickTop="1" thickBot="1" x14ac:dyDescent="0.3">
      <c r="B44" s="142"/>
      <c r="C44" s="148" t="s">
        <v>155</v>
      </c>
      <c r="D44" s="149"/>
      <c r="E44" s="145"/>
      <c r="F44" s="145"/>
      <c r="G44" s="145"/>
      <c r="H44" s="145"/>
      <c r="I44" s="145"/>
      <c r="J44" s="290" t="s">
        <v>90</v>
      </c>
      <c r="K44" s="283"/>
      <c r="L44" s="187">
        <f t="shared" ref="L44:Y44" si="28">SUM(L33:L43)</f>
        <v>0</v>
      </c>
      <c r="M44" s="188">
        <f t="shared" si="28"/>
        <v>3</v>
      </c>
      <c r="N44" s="187">
        <f t="shared" si="28"/>
        <v>74</v>
      </c>
      <c r="O44" s="188">
        <f t="shared" si="28"/>
        <v>59</v>
      </c>
      <c r="P44" s="188">
        <f t="shared" si="28"/>
        <v>146</v>
      </c>
      <c r="Q44" s="188">
        <f t="shared" si="28"/>
        <v>83</v>
      </c>
      <c r="R44" s="187">
        <f t="shared" si="28"/>
        <v>117</v>
      </c>
      <c r="S44" s="188">
        <f t="shared" si="28"/>
        <v>46</v>
      </c>
      <c r="T44" s="187">
        <f t="shared" si="28"/>
        <v>167</v>
      </c>
      <c r="U44" s="188">
        <f t="shared" si="28"/>
        <v>197</v>
      </c>
      <c r="V44" s="187">
        <f t="shared" si="28"/>
        <v>642</v>
      </c>
      <c r="W44" s="188">
        <f t="shared" si="28"/>
        <v>1563</v>
      </c>
      <c r="X44" s="187">
        <f t="shared" si="28"/>
        <v>726</v>
      </c>
      <c r="Y44" s="188">
        <f t="shared" si="28"/>
        <v>1076</v>
      </c>
      <c r="Z44" s="91">
        <f t="shared" si="18"/>
        <v>1872</v>
      </c>
      <c r="AA44" s="92">
        <f t="shared" si="18"/>
        <v>3027</v>
      </c>
      <c r="AB44" s="93">
        <f>SUM(AB33:AB43)</f>
        <v>4899</v>
      </c>
      <c r="AC44" s="143"/>
      <c r="AE44" s="142"/>
      <c r="AF44" s="55"/>
      <c r="AG44" s="56" t="s">
        <v>90</v>
      </c>
      <c r="AH44" s="56">
        <f>SUM(AH33:AH43)</f>
        <v>1535</v>
      </c>
      <c r="AI44" s="56">
        <f>SUM(AI33:AI43)</f>
        <v>2836</v>
      </c>
      <c r="AJ44" s="56">
        <f>SUM(AJ33:AJ43)</f>
        <v>4371</v>
      </c>
      <c r="AK44" s="57">
        <f>SUM(AK33:AK43)</f>
        <v>1</v>
      </c>
      <c r="AL44" s="145"/>
      <c r="AM44" s="178"/>
      <c r="AN44" s="179" t="s">
        <v>89</v>
      </c>
      <c r="AO44" s="180">
        <v>0</v>
      </c>
      <c r="AP44" s="181">
        <v>0</v>
      </c>
      <c r="AQ44" s="180">
        <v>0</v>
      </c>
      <c r="AR44" s="181">
        <v>0</v>
      </c>
      <c r="AS44" s="180">
        <v>0</v>
      </c>
      <c r="AT44" s="181">
        <v>0</v>
      </c>
      <c r="AU44" s="180">
        <v>0</v>
      </c>
      <c r="AV44" s="181">
        <v>0</v>
      </c>
      <c r="AW44" s="180">
        <v>114</v>
      </c>
      <c r="AX44" s="181">
        <v>142</v>
      </c>
      <c r="AY44" s="180">
        <v>306</v>
      </c>
      <c r="AZ44" s="181">
        <v>790</v>
      </c>
      <c r="BA44" s="180">
        <v>282</v>
      </c>
      <c r="BB44" s="182">
        <v>420</v>
      </c>
      <c r="BC44" s="173">
        <f t="shared" si="24"/>
        <v>702</v>
      </c>
      <c r="BD44" s="174">
        <f t="shared" si="24"/>
        <v>1352</v>
      </c>
      <c r="BE44" s="183">
        <f t="shared" si="26"/>
        <v>2054</v>
      </c>
      <c r="BF44" s="206"/>
      <c r="BH44" s="142"/>
      <c r="BI44" s="55"/>
      <c r="BJ44" s="56" t="s">
        <v>90</v>
      </c>
      <c r="BK44" s="56">
        <f>SUM(BK33:BK43)</f>
        <v>337</v>
      </c>
      <c r="BL44" s="56">
        <f>SUM(BL33:BL43)</f>
        <v>191</v>
      </c>
      <c r="BM44" s="56">
        <f>SUM(BM33:BM43)</f>
        <v>528</v>
      </c>
      <c r="BN44" s="57">
        <f>SUM(BN33:BN43)</f>
        <v>1</v>
      </c>
      <c r="BO44" s="145"/>
      <c r="BP44" s="178"/>
      <c r="BQ44" s="179" t="s">
        <v>89</v>
      </c>
      <c r="BR44" s="180">
        <v>0</v>
      </c>
      <c r="BS44" s="181">
        <v>1</v>
      </c>
      <c r="BT44" s="180">
        <v>10</v>
      </c>
      <c r="BU44" s="181">
        <v>22</v>
      </c>
      <c r="BV44" s="180">
        <v>38</v>
      </c>
      <c r="BW44" s="181">
        <v>33</v>
      </c>
      <c r="BX44" s="180">
        <v>53</v>
      </c>
      <c r="BY44" s="181">
        <v>31</v>
      </c>
      <c r="BZ44" s="180">
        <v>0</v>
      </c>
      <c r="CA44" s="181">
        <v>0</v>
      </c>
      <c r="CB44" s="180">
        <v>0</v>
      </c>
      <c r="CC44" s="181">
        <v>0</v>
      </c>
      <c r="CD44" s="180">
        <v>0</v>
      </c>
      <c r="CE44" s="182">
        <v>0</v>
      </c>
      <c r="CF44" s="173">
        <f t="shared" si="25"/>
        <v>101</v>
      </c>
      <c r="CG44" s="174">
        <f t="shared" si="25"/>
        <v>87</v>
      </c>
      <c r="CH44" s="183">
        <f t="shared" si="27"/>
        <v>188</v>
      </c>
      <c r="CI44" s="206"/>
    </row>
    <row r="45" spans="2:87" ht="17.25" customHeight="1" thickTop="1" thickBot="1" x14ac:dyDescent="0.3">
      <c r="B45" s="142"/>
      <c r="C45" s="146"/>
      <c r="D45" s="145"/>
      <c r="E45" s="145"/>
      <c r="F45" s="145"/>
      <c r="G45" s="145"/>
      <c r="H45" s="145"/>
      <c r="I45" s="145"/>
      <c r="J45" s="145"/>
      <c r="K45" s="145"/>
      <c r="L45" s="145"/>
      <c r="M45" s="145"/>
      <c r="N45" s="145"/>
      <c r="O45" s="145"/>
      <c r="P45" s="145"/>
      <c r="Q45" s="145"/>
      <c r="R45" s="145"/>
      <c r="S45" s="145"/>
      <c r="T45" s="145"/>
      <c r="U45" s="145"/>
      <c r="V45" s="145"/>
      <c r="W45" s="145"/>
      <c r="X45" s="145"/>
      <c r="Y45" s="145"/>
      <c r="Z45" s="145"/>
      <c r="AA45" s="145"/>
      <c r="AB45" s="145"/>
      <c r="AC45" s="143"/>
      <c r="AE45" s="142"/>
      <c r="AF45" s="148" t="s">
        <v>155</v>
      </c>
      <c r="AG45" s="149"/>
      <c r="AH45" s="145"/>
      <c r="AI45" s="145"/>
      <c r="AJ45" s="145"/>
      <c r="AK45" s="145"/>
      <c r="AL45" s="145"/>
      <c r="AM45" s="290" t="s">
        <v>90</v>
      </c>
      <c r="AN45" s="283"/>
      <c r="AO45" s="187">
        <f t="shared" ref="AO45:BB45" si="29">SUM(AO34:AO44)</f>
        <v>0</v>
      </c>
      <c r="AP45" s="188">
        <f t="shared" si="29"/>
        <v>0</v>
      </c>
      <c r="AQ45" s="187">
        <f t="shared" si="29"/>
        <v>0</v>
      </c>
      <c r="AR45" s="188">
        <f t="shared" si="29"/>
        <v>0</v>
      </c>
      <c r="AS45" s="188">
        <f t="shared" si="29"/>
        <v>0</v>
      </c>
      <c r="AT45" s="188">
        <f t="shared" si="29"/>
        <v>0</v>
      </c>
      <c r="AU45" s="187">
        <f t="shared" si="29"/>
        <v>0</v>
      </c>
      <c r="AV45" s="188">
        <f t="shared" si="29"/>
        <v>0</v>
      </c>
      <c r="AW45" s="187">
        <f t="shared" si="29"/>
        <v>167</v>
      </c>
      <c r="AX45" s="188">
        <f t="shared" si="29"/>
        <v>197</v>
      </c>
      <c r="AY45" s="187">
        <f t="shared" si="29"/>
        <v>642</v>
      </c>
      <c r="AZ45" s="188">
        <f t="shared" si="29"/>
        <v>1563</v>
      </c>
      <c r="BA45" s="187">
        <f t="shared" si="29"/>
        <v>726</v>
      </c>
      <c r="BB45" s="188">
        <f t="shared" si="29"/>
        <v>1076</v>
      </c>
      <c r="BC45" s="91">
        <f t="shared" si="24"/>
        <v>1535</v>
      </c>
      <c r="BD45" s="92">
        <f t="shared" si="24"/>
        <v>2836</v>
      </c>
      <c r="BE45" s="93">
        <f>SUM(BE34:BE44)</f>
        <v>4371</v>
      </c>
      <c r="BF45" s="206"/>
      <c r="BH45" s="142"/>
      <c r="BI45" s="148" t="s">
        <v>155</v>
      </c>
      <c r="BJ45" s="149"/>
      <c r="BK45" s="145"/>
      <c r="BL45" s="145"/>
      <c r="BM45" s="145"/>
      <c r="BN45" s="145"/>
      <c r="BO45" s="145"/>
      <c r="BP45" s="290" t="s">
        <v>90</v>
      </c>
      <c r="BQ45" s="283"/>
      <c r="BR45" s="187">
        <f t="shared" ref="BR45:CE45" si="30">SUM(BR34:BR44)</f>
        <v>0</v>
      </c>
      <c r="BS45" s="188">
        <f t="shared" si="30"/>
        <v>3</v>
      </c>
      <c r="BT45" s="187">
        <f t="shared" si="30"/>
        <v>74</v>
      </c>
      <c r="BU45" s="188">
        <f t="shared" si="30"/>
        <v>59</v>
      </c>
      <c r="BV45" s="188">
        <f t="shared" si="30"/>
        <v>146</v>
      </c>
      <c r="BW45" s="188">
        <f t="shared" si="30"/>
        <v>83</v>
      </c>
      <c r="BX45" s="187">
        <f t="shared" si="30"/>
        <v>117</v>
      </c>
      <c r="BY45" s="188">
        <f t="shared" si="30"/>
        <v>46</v>
      </c>
      <c r="BZ45" s="187">
        <f t="shared" si="30"/>
        <v>0</v>
      </c>
      <c r="CA45" s="188">
        <f t="shared" si="30"/>
        <v>0</v>
      </c>
      <c r="CB45" s="187">
        <f t="shared" si="30"/>
        <v>0</v>
      </c>
      <c r="CC45" s="188">
        <f t="shared" si="30"/>
        <v>0</v>
      </c>
      <c r="CD45" s="187">
        <f t="shared" si="30"/>
        <v>0</v>
      </c>
      <c r="CE45" s="188">
        <f t="shared" si="30"/>
        <v>0</v>
      </c>
      <c r="CF45" s="91">
        <f t="shared" si="25"/>
        <v>337</v>
      </c>
      <c r="CG45" s="92">
        <f t="shared" si="25"/>
        <v>191</v>
      </c>
      <c r="CH45" s="93">
        <f>SUM(CH34:CH44)</f>
        <v>528</v>
      </c>
      <c r="CI45" s="206"/>
    </row>
    <row r="46" spans="2:87" ht="15.75" thickTop="1" x14ac:dyDescent="0.25">
      <c r="B46" s="142"/>
      <c r="C46" s="144"/>
      <c r="D46" s="145"/>
      <c r="E46" s="145"/>
      <c r="F46" s="145"/>
      <c r="G46" s="145"/>
      <c r="H46" s="145"/>
      <c r="I46" s="145"/>
      <c r="J46" s="145"/>
      <c r="K46" s="145"/>
      <c r="L46" s="145"/>
      <c r="M46" s="145"/>
      <c r="N46" s="145"/>
      <c r="O46" s="145"/>
      <c r="P46" s="145"/>
      <c r="Q46" s="145"/>
      <c r="R46" s="145"/>
      <c r="S46" s="145"/>
      <c r="T46" s="145"/>
      <c r="U46" s="145"/>
      <c r="V46" s="145"/>
      <c r="W46" s="145"/>
      <c r="X46" s="145"/>
      <c r="Y46" s="145"/>
      <c r="Z46" s="145"/>
      <c r="AA46" s="145"/>
      <c r="AB46" s="145"/>
      <c r="AC46" s="143"/>
      <c r="AE46" s="142"/>
      <c r="AF46" s="144"/>
      <c r="AG46" s="145"/>
      <c r="AH46" s="145"/>
      <c r="AI46" s="145"/>
      <c r="AJ46" s="145"/>
      <c r="AK46" s="145"/>
      <c r="AL46" s="145"/>
      <c r="AM46" s="145"/>
      <c r="AN46" s="145"/>
      <c r="AO46" s="145"/>
      <c r="AP46" s="145"/>
      <c r="AQ46" s="145"/>
      <c r="AR46" s="145"/>
      <c r="AS46" s="145"/>
      <c r="AT46" s="145"/>
      <c r="AU46" s="145"/>
      <c r="AV46" s="145"/>
      <c r="AW46" s="145"/>
      <c r="AX46" s="145"/>
      <c r="AY46" s="145"/>
      <c r="AZ46" s="145"/>
      <c r="BA46" s="145"/>
      <c r="BB46" s="145"/>
      <c r="BC46" s="145"/>
      <c r="BD46" s="145"/>
      <c r="BE46" s="145"/>
      <c r="BF46" s="206"/>
      <c r="BH46" s="142"/>
      <c r="CI46" s="206"/>
    </row>
    <row r="47" spans="2:87" ht="16.5" thickBot="1" x14ac:dyDescent="0.3">
      <c r="B47" s="142"/>
      <c r="C47" s="146"/>
      <c r="D47" s="145"/>
      <c r="E47" s="145"/>
      <c r="F47" s="145"/>
      <c r="G47" s="145"/>
      <c r="H47" s="145"/>
      <c r="I47" s="145"/>
      <c r="J47" s="145"/>
      <c r="K47" s="145"/>
      <c r="L47" s="145"/>
      <c r="M47" s="145"/>
      <c r="N47" s="145"/>
      <c r="O47" s="145"/>
      <c r="P47" s="145"/>
      <c r="Q47" s="145"/>
      <c r="R47" s="145"/>
      <c r="S47" s="145"/>
      <c r="T47" s="145"/>
      <c r="U47" s="145"/>
      <c r="V47" s="145"/>
      <c r="W47" s="145"/>
      <c r="X47" s="145"/>
      <c r="Y47" s="145"/>
      <c r="Z47" s="145"/>
      <c r="AA47" s="145"/>
      <c r="AB47" s="145"/>
      <c r="AC47" s="143"/>
      <c r="AE47" s="142"/>
      <c r="AF47" s="144"/>
      <c r="AG47" s="145"/>
      <c r="AH47" s="145"/>
      <c r="AI47" s="145"/>
      <c r="AJ47" s="145"/>
      <c r="AK47" s="145"/>
      <c r="AL47" s="145"/>
      <c r="AM47" s="145"/>
      <c r="AN47" s="145"/>
      <c r="AO47" s="145"/>
      <c r="AP47" s="145"/>
      <c r="AQ47" s="145"/>
      <c r="AR47" s="145"/>
      <c r="AS47" s="145"/>
      <c r="AT47" s="145"/>
      <c r="AU47" s="145"/>
      <c r="AV47" s="145"/>
      <c r="AW47" s="145"/>
      <c r="AX47" s="145"/>
      <c r="AY47" s="145"/>
      <c r="AZ47" s="145"/>
      <c r="BA47" s="145"/>
      <c r="BB47" s="145"/>
      <c r="BC47" s="145"/>
      <c r="BD47" s="145"/>
      <c r="BE47" s="145"/>
      <c r="BF47" s="206"/>
      <c r="BH47" s="142"/>
      <c r="CI47" s="206"/>
    </row>
    <row r="48" spans="2:87" ht="16.5" customHeight="1" thickTop="1" thickBot="1" x14ac:dyDescent="0.3">
      <c r="B48" s="142"/>
      <c r="C48" s="144"/>
      <c r="D48" s="145"/>
      <c r="E48" s="145"/>
      <c r="F48" s="145"/>
      <c r="G48" s="145"/>
      <c r="H48" s="145"/>
      <c r="I48" s="145"/>
      <c r="J48" s="269" t="s">
        <v>66</v>
      </c>
      <c r="K48" s="276" t="s">
        <v>67</v>
      </c>
      <c r="L48" s="279" t="s">
        <v>54</v>
      </c>
      <c r="M48" s="280"/>
      <c r="N48" s="280"/>
      <c r="O48" s="280"/>
      <c r="P48" s="280"/>
      <c r="Q48" s="280"/>
      <c r="R48" s="280"/>
      <c r="S48" s="280"/>
      <c r="T48" s="280"/>
      <c r="U48" s="280"/>
      <c r="V48" s="280"/>
      <c r="W48" s="280"/>
      <c r="X48" s="280"/>
      <c r="Y48" s="281"/>
      <c r="Z48" s="262" t="s">
        <v>68</v>
      </c>
      <c r="AA48" s="266"/>
      <c r="AB48" s="269" t="s">
        <v>69</v>
      </c>
      <c r="AC48" s="143"/>
      <c r="AE48" s="142"/>
      <c r="AF48" s="144"/>
      <c r="AG48" s="145"/>
      <c r="AH48" s="145"/>
      <c r="AI48" s="145"/>
      <c r="AJ48" s="145"/>
      <c r="AK48" s="145"/>
      <c r="AL48" s="145"/>
      <c r="AM48" s="145"/>
      <c r="AN48" s="145"/>
      <c r="AO48" s="145"/>
      <c r="AP48" s="145"/>
      <c r="AQ48" s="145"/>
      <c r="AR48" s="145"/>
      <c r="AS48" s="145"/>
      <c r="AT48" s="145"/>
      <c r="AU48" s="145"/>
      <c r="AV48" s="145"/>
      <c r="AW48" s="145"/>
      <c r="AX48" s="145"/>
      <c r="AY48" s="145"/>
      <c r="AZ48" s="145"/>
      <c r="BA48" s="145"/>
      <c r="BB48" s="145"/>
      <c r="BC48" s="145"/>
      <c r="BD48" s="145"/>
      <c r="BE48" s="145"/>
      <c r="BF48" s="206"/>
      <c r="BH48" s="142"/>
      <c r="CI48" s="206"/>
    </row>
    <row r="49" spans="2:87" ht="16.5" customHeight="1" thickTop="1" thickBot="1" x14ac:dyDescent="0.3">
      <c r="B49" s="142"/>
      <c r="C49" s="51" t="s">
        <v>60</v>
      </c>
      <c r="D49" s="52" t="s">
        <v>160</v>
      </c>
      <c r="E49" s="53" t="s">
        <v>55</v>
      </c>
      <c r="F49" s="54" t="s">
        <v>56</v>
      </c>
      <c r="G49" s="54" t="s">
        <v>57</v>
      </c>
      <c r="H49" s="54" t="s">
        <v>71</v>
      </c>
      <c r="I49" s="145"/>
      <c r="J49" s="270"/>
      <c r="K49" s="277"/>
      <c r="L49" s="272" t="s">
        <v>72</v>
      </c>
      <c r="M49" s="273"/>
      <c r="N49" s="274" t="s">
        <v>73</v>
      </c>
      <c r="O49" s="275"/>
      <c r="P49" s="274" t="s">
        <v>74</v>
      </c>
      <c r="Q49" s="275"/>
      <c r="R49" s="272" t="s">
        <v>75</v>
      </c>
      <c r="S49" s="273"/>
      <c r="T49" s="272" t="s">
        <v>76</v>
      </c>
      <c r="U49" s="273"/>
      <c r="V49" s="272" t="s">
        <v>77</v>
      </c>
      <c r="W49" s="273"/>
      <c r="X49" s="272" t="s">
        <v>78</v>
      </c>
      <c r="Y49" s="273"/>
      <c r="Z49" s="267"/>
      <c r="AA49" s="268"/>
      <c r="AB49" s="270"/>
      <c r="AC49" s="143"/>
      <c r="AE49" s="142"/>
      <c r="AF49" s="144"/>
      <c r="AG49" s="145"/>
      <c r="AH49" s="145"/>
      <c r="AI49" s="145"/>
      <c r="AJ49" s="145"/>
      <c r="AK49" s="145"/>
      <c r="AL49" s="145"/>
      <c r="AM49" s="269" t="s">
        <v>66</v>
      </c>
      <c r="AN49" s="276" t="s">
        <v>67</v>
      </c>
      <c r="AO49" s="279" t="s">
        <v>54</v>
      </c>
      <c r="AP49" s="280"/>
      <c r="AQ49" s="280"/>
      <c r="AR49" s="280"/>
      <c r="AS49" s="280"/>
      <c r="AT49" s="280"/>
      <c r="AU49" s="280"/>
      <c r="AV49" s="280"/>
      <c r="AW49" s="280"/>
      <c r="AX49" s="280"/>
      <c r="AY49" s="280"/>
      <c r="AZ49" s="280"/>
      <c r="BA49" s="280"/>
      <c r="BB49" s="281"/>
      <c r="BC49" s="262" t="s">
        <v>68</v>
      </c>
      <c r="BD49" s="266"/>
      <c r="BE49" s="269" t="s">
        <v>69</v>
      </c>
      <c r="BF49" s="206"/>
      <c r="BH49" s="142"/>
      <c r="BI49" s="218"/>
      <c r="BJ49" s="145"/>
      <c r="BK49" s="145"/>
      <c r="BL49" s="145"/>
      <c r="BM49" s="145"/>
      <c r="BN49" s="145"/>
      <c r="BO49" s="145"/>
      <c r="BP49" s="269" t="s">
        <v>66</v>
      </c>
      <c r="BQ49" s="276" t="s">
        <v>67</v>
      </c>
      <c r="BR49" s="279" t="s">
        <v>54</v>
      </c>
      <c r="BS49" s="280"/>
      <c r="BT49" s="280"/>
      <c r="BU49" s="280"/>
      <c r="BV49" s="280"/>
      <c r="BW49" s="280"/>
      <c r="BX49" s="280"/>
      <c r="BY49" s="280"/>
      <c r="BZ49" s="280"/>
      <c r="CA49" s="280"/>
      <c r="CB49" s="280"/>
      <c r="CC49" s="280"/>
      <c r="CD49" s="280"/>
      <c r="CE49" s="281"/>
      <c r="CF49" s="262" t="s">
        <v>68</v>
      </c>
      <c r="CG49" s="266"/>
      <c r="CH49" s="269" t="s">
        <v>69</v>
      </c>
      <c r="CI49" s="206"/>
    </row>
    <row r="50" spans="2:87" ht="16.5" customHeight="1" thickTop="1" thickBot="1" x14ac:dyDescent="0.3">
      <c r="B50" s="142"/>
      <c r="C50" s="48">
        <v>1</v>
      </c>
      <c r="D50" s="154" t="str">
        <f>K51</f>
        <v>LESION DE SITIOS CONTIGUOS DE LOS BRONQUIOS Y DEL PULMON</v>
      </c>
      <c r="E50" s="154">
        <f t="shared" ref="E50:F60" si="31">Z51</f>
        <v>8</v>
      </c>
      <c r="F50" s="155">
        <f t="shared" si="31"/>
        <v>14</v>
      </c>
      <c r="G50" s="155">
        <f>+Tabla1567[[#This Row],[H]]+Tabla1567[[#This Row],[M]]</f>
        <v>22</v>
      </c>
      <c r="H50" s="156">
        <f>G50/G61</f>
        <v>0.40740740740740738</v>
      </c>
      <c r="I50" s="145"/>
      <c r="J50" s="271"/>
      <c r="K50" s="278"/>
      <c r="L50" s="51" t="s">
        <v>55</v>
      </c>
      <c r="M50" s="86" t="s">
        <v>56</v>
      </c>
      <c r="N50" s="87" t="s">
        <v>55</v>
      </c>
      <c r="O50" s="86" t="s">
        <v>56</v>
      </c>
      <c r="P50" s="87" t="s">
        <v>55</v>
      </c>
      <c r="Q50" s="86" t="s">
        <v>56</v>
      </c>
      <c r="R50" s="87" t="s">
        <v>55</v>
      </c>
      <c r="S50" s="86" t="s">
        <v>56</v>
      </c>
      <c r="T50" s="87" t="s">
        <v>55</v>
      </c>
      <c r="U50" s="86" t="s">
        <v>56</v>
      </c>
      <c r="V50" s="87" t="s">
        <v>55</v>
      </c>
      <c r="W50" s="86" t="s">
        <v>56</v>
      </c>
      <c r="X50" s="87" t="s">
        <v>55</v>
      </c>
      <c r="Y50" s="88" t="s">
        <v>56</v>
      </c>
      <c r="Z50" s="89" t="s">
        <v>55</v>
      </c>
      <c r="AA50" s="90" t="s">
        <v>56</v>
      </c>
      <c r="AB50" s="271"/>
      <c r="AC50" s="143"/>
      <c r="AE50" s="142"/>
      <c r="AF50" s="51" t="s">
        <v>60</v>
      </c>
      <c r="AG50" s="52" t="s">
        <v>160</v>
      </c>
      <c r="AH50" s="53" t="s">
        <v>55</v>
      </c>
      <c r="AI50" s="54" t="s">
        <v>56</v>
      </c>
      <c r="AJ50" s="54" t="s">
        <v>57</v>
      </c>
      <c r="AK50" s="54" t="s">
        <v>71</v>
      </c>
      <c r="AL50" s="145"/>
      <c r="AM50" s="270"/>
      <c r="AN50" s="277"/>
      <c r="AO50" s="272" t="s">
        <v>72</v>
      </c>
      <c r="AP50" s="273"/>
      <c r="AQ50" s="274" t="s">
        <v>73</v>
      </c>
      <c r="AR50" s="275"/>
      <c r="AS50" s="274" t="s">
        <v>74</v>
      </c>
      <c r="AT50" s="275"/>
      <c r="AU50" s="272" t="s">
        <v>75</v>
      </c>
      <c r="AV50" s="273"/>
      <c r="AW50" s="272" t="s">
        <v>76</v>
      </c>
      <c r="AX50" s="273"/>
      <c r="AY50" s="272" t="s">
        <v>77</v>
      </c>
      <c r="AZ50" s="273"/>
      <c r="BA50" s="272" t="s">
        <v>78</v>
      </c>
      <c r="BB50" s="273"/>
      <c r="BC50" s="267"/>
      <c r="BD50" s="268"/>
      <c r="BE50" s="270"/>
      <c r="BF50" s="206"/>
      <c r="BH50" s="142"/>
      <c r="BI50" s="51" t="s">
        <v>60</v>
      </c>
      <c r="BJ50" s="52" t="s">
        <v>160</v>
      </c>
      <c r="BK50" s="53" t="s">
        <v>55</v>
      </c>
      <c r="BL50" s="54" t="s">
        <v>56</v>
      </c>
      <c r="BM50" s="54" t="s">
        <v>57</v>
      </c>
      <c r="BN50" s="54" t="s">
        <v>71</v>
      </c>
      <c r="BO50" s="145"/>
      <c r="BP50" s="270"/>
      <c r="BQ50" s="277"/>
      <c r="BR50" s="272" t="s">
        <v>72</v>
      </c>
      <c r="BS50" s="273"/>
      <c r="BT50" s="274" t="s">
        <v>73</v>
      </c>
      <c r="BU50" s="275"/>
      <c r="BV50" s="274" t="s">
        <v>74</v>
      </c>
      <c r="BW50" s="275"/>
      <c r="BX50" s="272" t="s">
        <v>75</v>
      </c>
      <c r="BY50" s="273"/>
      <c r="BZ50" s="272" t="s">
        <v>76</v>
      </c>
      <c r="CA50" s="273"/>
      <c r="CB50" s="272" t="s">
        <v>77</v>
      </c>
      <c r="CC50" s="273"/>
      <c r="CD50" s="272" t="s">
        <v>78</v>
      </c>
      <c r="CE50" s="273"/>
      <c r="CF50" s="267"/>
      <c r="CG50" s="268"/>
      <c r="CH50" s="270"/>
      <c r="CI50" s="206"/>
    </row>
    <row r="51" spans="2:87" ht="16.5" thickTop="1" thickBot="1" x14ac:dyDescent="0.3">
      <c r="B51" s="142"/>
      <c r="C51" s="49">
        <v>2</v>
      </c>
      <c r="D51" s="157" t="str">
        <f t="shared" ref="D51:D59" si="32">K52</f>
        <v>TUMOR MALIGNO DE LOS BRONQUIOS O DEL PULMON - PARTE NO ESPECIFICADA</v>
      </c>
      <c r="E51" s="157">
        <f t="shared" si="31"/>
        <v>0</v>
      </c>
      <c r="F51" s="158">
        <f t="shared" si="31"/>
        <v>6</v>
      </c>
      <c r="G51" s="158">
        <f>+Tabla1567[[#This Row],[H]]+Tabla1567[[#This Row],[M]]</f>
        <v>6</v>
      </c>
      <c r="H51" s="159">
        <f>G51/G61</f>
        <v>0.1111111111111111</v>
      </c>
      <c r="I51" s="145"/>
      <c r="J51" s="163">
        <v>1</v>
      </c>
      <c r="K51" s="164" t="s">
        <v>161</v>
      </c>
      <c r="L51" s="165">
        <v>0</v>
      </c>
      <c r="M51" s="166">
        <v>0</v>
      </c>
      <c r="N51" s="165">
        <v>0</v>
      </c>
      <c r="O51" s="166">
        <v>0</v>
      </c>
      <c r="P51" s="165">
        <v>0</v>
      </c>
      <c r="Q51" s="166">
        <v>0</v>
      </c>
      <c r="R51" s="165">
        <v>0</v>
      </c>
      <c r="S51" s="166">
        <v>0</v>
      </c>
      <c r="T51" s="165">
        <v>0</v>
      </c>
      <c r="U51" s="166">
        <v>0</v>
      </c>
      <c r="V51" s="165">
        <v>2</v>
      </c>
      <c r="W51" s="166">
        <v>6</v>
      </c>
      <c r="X51" s="165">
        <v>6</v>
      </c>
      <c r="Y51" s="166">
        <v>8</v>
      </c>
      <c r="Z51" s="167">
        <f t="shared" ref="Z51:AA62" si="33">L51+N51+P51+R51+T51+V51+X51</f>
        <v>8</v>
      </c>
      <c r="AA51" s="168">
        <f t="shared" si="33"/>
        <v>14</v>
      </c>
      <c r="AB51" s="169">
        <f>SUM(Z51:AA51)</f>
        <v>22</v>
      </c>
      <c r="AC51" s="143"/>
      <c r="AE51" s="142"/>
      <c r="AF51" s="48">
        <v>1</v>
      </c>
      <c r="AG51" s="154" t="str">
        <f>AN52</f>
        <v>LESION DE SITIOS CONTIGUOS DE LOS BRONQUIOS Y DEL PULMON</v>
      </c>
      <c r="AH51" s="154">
        <f t="shared" ref="AH51:AI61" si="34">BC52</f>
        <v>8</v>
      </c>
      <c r="AI51" s="155">
        <f t="shared" si="34"/>
        <v>14</v>
      </c>
      <c r="AJ51" s="155">
        <f>+Tabla15617[[#This Row],[H]]+Tabla15617[[#This Row],[M]]</f>
        <v>22</v>
      </c>
      <c r="AK51" s="156">
        <f>AJ51/AJ62</f>
        <v>0.5</v>
      </c>
      <c r="AL51" s="145"/>
      <c r="AM51" s="270"/>
      <c r="AN51" s="278"/>
      <c r="AO51" s="51" t="s">
        <v>55</v>
      </c>
      <c r="AP51" s="86" t="s">
        <v>56</v>
      </c>
      <c r="AQ51" s="87" t="s">
        <v>55</v>
      </c>
      <c r="AR51" s="86" t="s">
        <v>56</v>
      </c>
      <c r="AS51" s="87" t="s">
        <v>55</v>
      </c>
      <c r="AT51" s="86" t="s">
        <v>56</v>
      </c>
      <c r="AU51" s="87" t="s">
        <v>55</v>
      </c>
      <c r="AV51" s="86" t="s">
        <v>56</v>
      </c>
      <c r="AW51" s="87" t="s">
        <v>55</v>
      </c>
      <c r="AX51" s="86" t="s">
        <v>56</v>
      </c>
      <c r="AY51" s="87" t="s">
        <v>55</v>
      </c>
      <c r="AZ51" s="86" t="s">
        <v>56</v>
      </c>
      <c r="BA51" s="87" t="s">
        <v>55</v>
      </c>
      <c r="BB51" s="88" t="s">
        <v>56</v>
      </c>
      <c r="BC51" s="89" t="s">
        <v>55</v>
      </c>
      <c r="BD51" s="90" t="s">
        <v>56</v>
      </c>
      <c r="BE51" s="271"/>
      <c r="BF51" s="206"/>
      <c r="BH51" s="142"/>
      <c r="BI51" s="48">
        <v>1</v>
      </c>
      <c r="BJ51" s="154" t="str">
        <f>BQ52</f>
        <v>TORAX EXCAVADO</v>
      </c>
      <c r="BK51" s="154">
        <f t="shared" ref="BK51:BL53" si="35">CF52</f>
        <v>4</v>
      </c>
      <c r="BL51" s="155">
        <f t="shared" si="35"/>
        <v>2</v>
      </c>
      <c r="BM51" s="155">
        <f>+Tabla1561732[[#This Row],[H]]+Tabla1561732[[#This Row],[M]]</f>
        <v>6</v>
      </c>
      <c r="BN51" s="156">
        <f>BM51/BM62</f>
        <v>0.6</v>
      </c>
      <c r="BO51" s="145"/>
      <c r="BP51" s="270"/>
      <c r="BQ51" s="278"/>
      <c r="BR51" s="51" t="s">
        <v>55</v>
      </c>
      <c r="BS51" s="86" t="s">
        <v>56</v>
      </c>
      <c r="BT51" s="87" t="s">
        <v>55</v>
      </c>
      <c r="BU51" s="86" t="s">
        <v>56</v>
      </c>
      <c r="BV51" s="87" t="s">
        <v>55</v>
      </c>
      <c r="BW51" s="86" t="s">
        <v>56</v>
      </c>
      <c r="BX51" s="87" t="s">
        <v>55</v>
      </c>
      <c r="BY51" s="86" t="s">
        <v>56</v>
      </c>
      <c r="BZ51" s="87" t="s">
        <v>55</v>
      </c>
      <c r="CA51" s="86" t="s">
        <v>56</v>
      </c>
      <c r="CB51" s="87" t="s">
        <v>55</v>
      </c>
      <c r="CC51" s="86" t="s">
        <v>56</v>
      </c>
      <c r="CD51" s="87" t="s">
        <v>55</v>
      </c>
      <c r="CE51" s="88" t="s">
        <v>56</v>
      </c>
      <c r="CF51" s="89" t="s">
        <v>55</v>
      </c>
      <c r="CG51" s="90" t="s">
        <v>56</v>
      </c>
      <c r="CH51" s="271"/>
      <c r="CI51" s="206"/>
    </row>
    <row r="52" spans="2:87" ht="15.75" thickTop="1" x14ac:dyDescent="0.25">
      <c r="B52" s="142"/>
      <c r="C52" s="49">
        <v>3</v>
      </c>
      <c r="D52" s="157" t="str">
        <f t="shared" si="32"/>
        <v>TORAX EXCAVADO</v>
      </c>
      <c r="E52" s="157">
        <f t="shared" si="31"/>
        <v>4</v>
      </c>
      <c r="F52" s="158">
        <f t="shared" si="31"/>
        <v>2</v>
      </c>
      <c r="G52" s="158">
        <f>+Tabla1567[[#This Row],[H]]+Tabla1567[[#This Row],[M]]</f>
        <v>6</v>
      </c>
      <c r="H52" s="159">
        <f>G52/G61</f>
        <v>0.1111111111111111</v>
      </c>
      <c r="I52" s="145"/>
      <c r="J52" s="170">
        <v>2</v>
      </c>
      <c r="K52" s="157" t="s">
        <v>162</v>
      </c>
      <c r="L52" s="171">
        <v>0</v>
      </c>
      <c r="M52" s="172">
        <v>0</v>
      </c>
      <c r="N52" s="171">
        <v>0</v>
      </c>
      <c r="O52" s="172">
        <v>0</v>
      </c>
      <c r="P52" s="171">
        <v>0</v>
      </c>
      <c r="Q52" s="172">
        <v>0</v>
      </c>
      <c r="R52" s="171">
        <v>0</v>
      </c>
      <c r="S52" s="172">
        <v>0</v>
      </c>
      <c r="T52" s="171">
        <v>0</v>
      </c>
      <c r="U52" s="172">
        <v>0</v>
      </c>
      <c r="V52" s="171">
        <v>0</v>
      </c>
      <c r="W52" s="172">
        <v>1</v>
      </c>
      <c r="X52" s="171">
        <v>0</v>
      </c>
      <c r="Y52" s="172">
        <v>5</v>
      </c>
      <c r="Z52" s="173">
        <f t="shared" si="33"/>
        <v>0</v>
      </c>
      <c r="AA52" s="174">
        <f t="shared" si="33"/>
        <v>6</v>
      </c>
      <c r="AB52" s="175">
        <f t="shared" ref="AB52:AB61" si="36">SUM(Z52:AA52)</f>
        <v>6</v>
      </c>
      <c r="AC52" s="143"/>
      <c r="AE52" s="142"/>
      <c r="AF52" s="49">
        <v>2</v>
      </c>
      <c r="AG52" s="157" t="str">
        <f t="shared" ref="AG52:AG60" si="37">AN53</f>
        <v>TUMOR MALIGNO DE LOS BRONQUIOS O DEL PULMON - PARTE NO ESPECIFICADA</v>
      </c>
      <c r="AH52" s="157">
        <f t="shared" si="34"/>
        <v>0</v>
      </c>
      <c r="AI52" s="158">
        <f t="shared" si="34"/>
        <v>6</v>
      </c>
      <c r="AJ52" s="158">
        <f>+Tabla15617[[#This Row],[H]]+Tabla15617[[#This Row],[M]]</f>
        <v>6</v>
      </c>
      <c r="AK52" s="159">
        <f>AJ52/AJ62</f>
        <v>0.13636363636363635</v>
      </c>
      <c r="AL52" s="145"/>
      <c r="AM52" s="163">
        <v>1</v>
      </c>
      <c r="AN52" s="164" t="s">
        <v>161</v>
      </c>
      <c r="AO52" s="165">
        <v>0</v>
      </c>
      <c r="AP52" s="166">
        <v>0</v>
      </c>
      <c r="AQ52" s="165">
        <v>0</v>
      </c>
      <c r="AR52" s="166">
        <v>0</v>
      </c>
      <c r="AS52" s="165">
        <v>0</v>
      </c>
      <c r="AT52" s="166">
        <v>0</v>
      </c>
      <c r="AU52" s="165">
        <v>0</v>
      </c>
      <c r="AV52" s="166">
        <v>0</v>
      </c>
      <c r="AW52" s="165">
        <v>0</v>
      </c>
      <c r="AX52" s="166">
        <v>0</v>
      </c>
      <c r="AY52" s="165">
        <v>2</v>
      </c>
      <c r="AZ52" s="166">
        <v>6</v>
      </c>
      <c r="BA52" s="165">
        <v>6</v>
      </c>
      <c r="BB52" s="166">
        <v>8</v>
      </c>
      <c r="BC52" s="167">
        <f t="shared" ref="BC52:BD63" si="38">AO52+AQ52+AS52+AU52+AW52+AY52+BA52</f>
        <v>8</v>
      </c>
      <c r="BD52" s="168">
        <f t="shared" si="38"/>
        <v>14</v>
      </c>
      <c r="BE52" s="169">
        <f>SUM(BC52:BD52)</f>
        <v>22</v>
      </c>
      <c r="BF52" s="206"/>
      <c r="BH52" s="142"/>
      <c r="BI52" s="49">
        <v>2</v>
      </c>
      <c r="BJ52" s="157" t="str">
        <f t="shared" ref="BJ52:BJ53" si="39">BQ53</f>
        <v>TORAX EN QUILLA</v>
      </c>
      <c r="BK52" s="157">
        <f t="shared" si="35"/>
        <v>2</v>
      </c>
      <c r="BL52" s="158">
        <f t="shared" si="35"/>
        <v>1</v>
      </c>
      <c r="BM52" s="158">
        <f>+Tabla1561732[[#This Row],[H]]+Tabla1561732[[#This Row],[M]]</f>
        <v>3</v>
      </c>
      <c r="BN52" s="159">
        <f>BM52/BM62</f>
        <v>0.3</v>
      </c>
      <c r="BO52" s="145"/>
      <c r="BP52" s="163">
        <v>1</v>
      </c>
      <c r="BQ52" s="164" t="s">
        <v>163</v>
      </c>
      <c r="BR52" s="165">
        <v>0</v>
      </c>
      <c r="BS52" s="166">
        <v>0</v>
      </c>
      <c r="BT52" s="165">
        <v>0</v>
      </c>
      <c r="BU52" s="166">
        <v>1</v>
      </c>
      <c r="BV52" s="165">
        <v>0</v>
      </c>
      <c r="BW52" s="166">
        <v>0</v>
      </c>
      <c r="BX52" s="165">
        <v>4</v>
      </c>
      <c r="BY52" s="166">
        <v>1</v>
      </c>
      <c r="BZ52" s="165">
        <v>0</v>
      </c>
      <c r="CA52" s="166">
        <v>0</v>
      </c>
      <c r="CB52" s="165">
        <v>0</v>
      </c>
      <c r="CC52" s="166">
        <v>0</v>
      </c>
      <c r="CD52" s="165">
        <v>0</v>
      </c>
      <c r="CE52" s="166">
        <v>0</v>
      </c>
      <c r="CF52" s="167">
        <f t="shared" ref="CF52:CG63" si="40">BR52+BT52+BV52+BX52+BZ52+CB52+CD52</f>
        <v>4</v>
      </c>
      <c r="CG52" s="168">
        <f t="shared" si="40"/>
        <v>2</v>
      </c>
      <c r="CH52" s="169">
        <f>SUM(CF52:CG52)</f>
        <v>6</v>
      </c>
      <c r="CI52" s="206"/>
    </row>
    <row r="53" spans="2:87" x14ac:dyDescent="0.25">
      <c r="B53" s="142"/>
      <c r="C53" s="49">
        <v>4</v>
      </c>
      <c r="D53" s="157" t="str">
        <f t="shared" si="32"/>
        <v>TORAX AZOTADO</v>
      </c>
      <c r="E53" s="157">
        <f t="shared" si="31"/>
        <v>2</v>
      </c>
      <c r="F53" s="158">
        <f t="shared" si="31"/>
        <v>2</v>
      </c>
      <c r="G53" s="158">
        <f>+Tabla1567[[#This Row],[H]]+Tabla1567[[#This Row],[M]]</f>
        <v>4</v>
      </c>
      <c r="H53" s="159">
        <f>G53/G61</f>
        <v>7.407407407407407E-2</v>
      </c>
      <c r="I53" s="145"/>
      <c r="J53" s="176">
        <v>3</v>
      </c>
      <c r="K53" s="177" t="s">
        <v>163</v>
      </c>
      <c r="L53" s="171">
        <v>0</v>
      </c>
      <c r="M53" s="172">
        <v>0</v>
      </c>
      <c r="N53" s="171">
        <v>0</v>
      </c>
      <c r="O53" s="172">
        <v>1</v>
      </c>
      <c r="P53" s="171">
        <v>0</v>
      </c>
      <c r="Q53" s="172">
        <v>0</v>
      </c>
      <c r="R53" s="171">
        <v>4</v>
      </c>
      <c r="S53" s="172">
        <v>1</v>
      </c>
      <c r="T53" s="171">
        <v>0</v>
      </c>
      <c r="U53" s="172">
        <v>0</v>
      </c>
      <c r="V53" s="171">
        <v>0</v>
      </c>
      <c r="W53" s="172">
        <v>0</v>
      </c>
      <c r="X53" s="171">
        <v>0</v>
      </c>
      <c r="Y53" s="172">
        <v>0</v>
      </c>
      <c r="Z53" s="173">
        <f t="shared" si="33"/>
        <v>4</v>
      </c>
      <c r="AA53" s="174">
        <f t="shared" si="33"/>
        <v>2</v>
      </c>
      <c r="AB53" s="175">
        <f t="shared" si="36"/>
        <v>6</v>
      </c>
      <c r="AC53" s="143"/>
      <c r="AE53" s="142"/>
      <c r="AF53" s="49">
        <v>3</v>
      </c>
      <c r="AG53" s="157" t="str">
        <f t="shared" si="37"/>
        <v>TORAX AZOTADO</v>
      </c>
      <c r="AH53" s="157">
        <f t="shared" si="34"/>
        <v>2</v>
      </c>
      <c r="AI53" s="158">
        <f t="shared" si="34"/>
        <v>2</v>
      </c>
      <c r="AJ53" s="158">
        <f>+Tabla15617[[#This Row],[H]]+Tabla15617[[#This Row],[M]]</f>
        <v>4</v>
      </c>
      <c r="AK53" s="159">
        <f>AJ53/AJ62</f>
        <v>9.0909090909090912E-2</v>
      </c>
      <c r="AL53" s="145"/>
      <c r="AM53" s="170">
        <v>2</v>
      </c>
      <c r="AN53" s="157" t="s">
        <v>162</v>
      </c>
      <c r="AO53" s="171">
        <v>0</v>
      </c>
      <c r="AP53" s="172">
        <v>0</v>
      </c>
      <c r="AQ53" s="171">
        <v>0</v>
      </c>
      <c r="AR53" s="172">
        <v>0</v>
      </c>
      <c r="AS53" s="171">
        <v>0</v>
      </c>
      <c r="AT53" s="172">
        <v>0</v>
      </c>
      <c r="AU53" s="171">
        <v>0</v>
      </c>
      <c r="AV53" s="172">
        <v>0</v>
      </c>
      <c r="AW53" s="171">
        <v>0</v>
      </c>
      <c r="AX53" s="172">
        <v>0</v>
      </c>
      <c r="AY53" s="171">
        <v>0</v>
      </c>
      <c r="AZ53" s="172">
        <v>1</v>
      </c>
      <c r="BA53" s="171">
        <v>0</v>
      </c>
      <c r="BB53" s="172">
        <v>5</v>
      </c>
      <c r="BC53" s="173">
        <f t="shared" si="38"/>
        <v>0</v>
      </c>
      <c r="BD53" s="174">
        <f t="shared" si="38"/>
        <v>6</v>
      </c>
      <c r="BE53" s="175">
        <f t="shared" ref="BE53:BE62" si="41">SUM(BC53:BD53)</f>
        <v>6</v>
      </c>
      <c r="BF53" s="206"/>
      <c r="BH53" s="142"/>
      <c r="BI53" s="49">
        <v>3</v>
      </c>
      <c r="BJ53" s="157" t="str">
        <f t="shared" si="39"/>
        <v>ESTENOSIS SUBGLOTICA CONSECUTIVA A PROCEDIMIENTOS</v>
      </c>
      <c r="BK53" s="157">
        <f t="shared" si="35"/>
        <v>1</v>
      </c>
      <c r="BL53" s="158">
        <f t="shared" si="35"/>
        <v>0</v>
      </c>
      <c r="BM53" s="158">
        <f>+Tabla1561732[[#This Row],[H]]+Tabla1561732[[#This Row],[M]]</f>
        <v>1</v>
      </c>
      <c r="BN53" s="159">
        <f>BM53/BM62</f>
        <v>0.1</v>
      </c>
      <c r="BO53" s="145"/>
      <c r="BP53" s="170">
        <v>2</v>
      </c>
      <c r="BQ53" s="157" t="s">
        <v>166</v>
      </c>
      <c r="BR53" s="171">
        <v>0</v>
      </c>
      <c r="BS53" s="172">
        <v>0</v>
      </c>
      <c r="BT53" s="171">
        <v>0</v>
      </c>
      <c r="BU53" s="172">
        <v>1</v>
      </c>
      <c r="BV53" s="171">
        <v>0</v>
      </c>
      <c r="BW53" s="172">
        <v>0</v>
      </c>
      <c r="BX53" s="171">
        <v>2</v>
      </c>
      <c r="BY53" s="172">
        <v>0</v>
      </c>
      <c r="BZ53" s="171">
        <v>0</v>
      </c>
      <c r="CA53" s="172">
        <v>0</v>
      </c>
      <c r="CB53" s="171">
        <v>0</v>
      </c>
      <c r="CC53" s="172">
        <v>0</v>
      </c>
      <c r="CD53" s="171">
        <v>0</v>
      </c>
      <c r="CE53" s="172">
        <v>0</v>
      </c>
      <c r="CF53" s="173">
        <f t="shared" si="40"/>
        <v>2</v>
      </c>
      <c r="CG53" s="174">
        <f t="shared" si="40"/>
        <v>1</v>
      </c>
      <c r="CH53" s="175">
        <f t="shared" ref="CH53:CH62" si="42">SUM(CF53:CG53)</f>
        <v>3</v>
      </c>
      <c r="CI53" s="206"/>
    </row>
    <row r="54" spans="2:87" x14ac:dyDescent="0.25">
      <c r="B54" s="142"/>
      <c r="C54" s="49">
        <v>5</v>
      </c>
      <c r="D54" s="157" t="str">
        <f t="shared" si="32"/>
        <v>ESTENOSIS SUBGLOTICA CONSECUTIVA A PROCEDIMIENTO</v>
      </c>
      <c r="E54" s="157">
        <f t="shared" si="31"/>
        <v>3</v>
      </c>
      <c r="F54" s="158">
        <f t="shared" si="31"/>
        <v>0</v>
      </c>
      <c r="G54" s="158">
        <f>+Tabla1567[[#This Row],[H]]+Tabla1567[[#This Row],[M]]</f>
        <v>3</v>
      </c>
      <c r="H54" s="159">
        <f>G54/G61</f>
        <v>5.5555555555555552E-2</v>
      </c>
      <c r="I54" s="145"/>
      <c r="J54" s="170">
        <v>4</v>
      </c>
      <c r="K54" s="157" t="s">
        <v>164</v>
      </c>
      <c r="L54" s="171">
        <v>0</v>
      </c>
      <c r="M54" s="172">
        <v>0</v>
      </c>
      <c r="N54" s="171">
        <v>0</v>
      </c>
      <c r="O54" s="172">
        <v>0</v>
      </c>
      <c r="P54" s="171">
        <v>0</v>
      </c>
      <c r="Q54" s="172">
        <v>0</v>
      </c>
      <c r="R54" s="171">
        <v>0</v>
      </c>
      <c r="S54" s="172">
        <v>0</v>
      </c>
      <c r="T54" s="171">
        <v>0</v>
      </c>
      <c r="U54" s="172">
        <v>0</v>
      </c>
      <c r="V54" s="171">
        <v>2</v>
      </c>
      <c r="W54" s="172">
        <v>1</v>
      </c>
      <c r="X54" s="171">
        <v>0</v>
      </c>
      <c r="Y54" s="172">
        <v>1</v>
      </c>
      <c r="Z54" s="173">
        <f t="shared" si="33"/>
        <v>2</v>
      </c>
      <c r="AA54" s="174">
        <f t="shared" si="33"/>
        <v>2</v>
      </c>
      <c r="AB54" s="175">
        <f t="shared" si="36"/>
        <v>4</v>
      </c>
      <c r="AC54" s="143"/>
      <c r="AE54" s="142"/>
      <c r="AF54" s="49">
        <v>4</v>
      </c>
      <c r="AG54" s="157" t="str">
        <f t="shared" si="37"/>
        <v>ESTENOSIS SUBGLOTICA CONSECUTIVA A PROCEDIMIENTO</v>
      </c>
      <c r="AH54" s="157">
        <f t="shared" si="34"/>
        <v>3</v>
      </c>
      <c r="AI54" s="158">
        <f t="shared" si="34"/>
        <v>0</v>
      </c>
      <c r="AJ54" s="158">
        <f>+Tabla15617[[#This Row],[H]]+Tabla15617[[#This Row],[M]]</f>
        <v>3</v>
      </c>
      <c r="AK54" s="159">
        <f>AJ54/AJ62</f>
        <v>6.8181818181818177E-2</v>
      </c>
      <c r="AL54" s="145"/>
      <c r="AM54" s="176">
        <v>3</v>
      </c>
      <c r="AN54" s="177" t="s">
        <v>164</v>
      </c>
      <c r="AO54" s="171">
        <v>0</v>
      </c>
      <c r="AP54" s="172">
        <v>0</v>
      </c>
      <c r="AQ54" s="171">
        <v>0</v>
      </c>
      <c r="AR54" s="172">
        <v>0</v>
      </c>
      <c r="AS54" s="171">
        <v>0</v>
      </c>
      <c r="AT54" s="172">
        <v>0</v>
      </c>
      <c r="AU54" s="171">
        <v>0</v>
      </c>
      <c r="AV54" s="172">
        <v>0</v>
      </c>
      <c r="AW54" s="171">
        <v>0</v>
      </c>
      <c r="AX54" s="172">
        <v>0</v>
      </c>
      <c r="AY54" s="171">
        <v>2</v>
      </c>
      <c r="AZ54" s="172">
        <v>1</v>
      </c>
      <c r="BA54" s="171">
        <v>0</v>
      </c>
      <c r="BB54" s="172">
        <v>1</v>
      </c>
      <c r="BC54" s="173">
        <f t="shared" si="38"/>
        <v>2</v>
      </c>
      <c r="BD54" s="174">
        <f t="shared" si="38"/>
        <v>2</v>
      </c>
      <c r="BE54" s="175">
        <f t="shared" si="41"/>
        <v>4</v>
      </c>
      <c r="BF54" s="206"/>
      <c r="BH54" s="142"/>
      <c r="BI54" s="49">
        <v>4</v>
      </c>
      <c r="BJ54" s="157"/>
      <c r="BK54" s="157"/>
      <c r="BL54" s="158"/>
      <c r="BM54" s="158"/>
      <c r="BN54" s="159">
        <f>BM54/BM62</f>
        <v>0</v>
      </c>
      <c r="BO54" s="145"/>
      <c r="BP54" s="176">
        <v>3</v>
      </c>
      <c r="BQ54" s="177" t="s">
        <v>167</v>
      </c>
      <c r="BR54" s="171">
        <v>0</v>
      </c>
      <c r="BS54" s="172">
        <v>0</v>
      </c>
      <c r="BT54" s="171">
        <v>0</v>
      </c>
      <c r="BU54" s="172">
        <v>0</v>
      </c>
      <c r="BV54" s="171">
        <v>1</v>
      </c>
      <c r="BW54" s="172">
        <v>0</v>
      </c>
      <c r="BX54" s="171">
        <v>0</v>
      </c>
      <c r="BY54" s="172">
        <v>0</v>
      </c>
      <c r="BZ54" s="171">
        <v>0</v>
      </c>
      <c r="CA54" s="172">
        <v>0</v>
      </c>
      <c r="CB54" s="171">
        <v>0</v>
      </c>
      <c r="CC54" s="172">
        <v>0</v>
      </c>
      <c r="CD54" s="171">
        <v>0</v>
      </c>
      <c r="CE54" s="172">
        <v>0</v>
      </c>
      <c r="CF54" s="173">
        <f t="shared" si="40"/>
        <v>1</v>
      </c>
      <c r="CG54" s="174">
        <f t="shared" si="40"/>
        <v>0</v>
      </c>
      <c r="CH54" s="175">
        <f t="shared" si="42"/>
        <v>1</v>
      </c>
      <c r="CI54" s="206"/>
    </row>
    <row r="55" spans="2:87" x14ac:dyDescent="0.25">
      <c r="B55" s="142"/>
      <c r="C55" s="49">
        <v>6</v>
      </c>
      <c r="D55" s="157" t="str">
        <f t="shared" si="32"/>
        <v>TORAX EN QUILLA</v>
      </c>
      <c r="E55" s="157">
        <f t="shared" si="31"/>
        <v>2</v>
      </c>
      <c r="F55" s="158">
        <f t="shared" si="31"/>
        <v>1</v>
      </c>
      <c r="G55" s="158">
        <f>+Tabla1567[[#This Row],[H]]+Tabla1567[[#This Row],[M]]</f>
        <v>3</v>
      </c>
      <c r="H55" s="159">
        <f>G55/G61</f>
        <v>5.5555555555555552E-2</v>
      </c>
      <c r="I55" s="145"/>
      <c r="J55" s="176">
        <v>5</v>
      </c>
      <c r="K55" s="177" t="s">
        <v>165</v>
      </c>
      <c r="L55" s="171">
        <v>0</v>
      </c>
      <c r="M55" s="172">
        <v>0</v>
      </c>
      <c r="N55" s="171">
        <v>0</v>
      </c>
      <c r="O55" s="172">
        <v>0</v>
      </c>
      <c r="P55" s="171">
        <v>0</v>
      </c>
      <c r="Q55" s="172">
        <v>0</v>
      </c>
      <c r="R55" s="171">
        <v>0</v>
      </c>
      <c r="S55" s="172">
        <v>0</v>
      </c>
      <c r="T55" s="171">
        <v>0</v>
      </c>
      <c r="U55" s="172">
        <v>0</v>
      </c>
      <c r="V55" s="171">
        <v>1</v>
      </c>
      <c r="W55" s="172">
        <v>0</v>
      </c>
      <c r="X55" s="171">
        <v>2</v>
      </c>
      <c r="Y55" s="172">
        <v>0</v>
      </c>
      <c r="Z55" s="173">
        <f t="shared" si="33"/>
        <v>3</v>
      </c>
      <c r="AA55" s="174">
        <f t="shared" si="33"/>
        <v>0</v>
      </c>
      <c r="AB55" s="175">
        <f t="shared" si="36"/>
        <v>3</v>
      </c>
      <c r="AC55" s="143"/>
      <c r="AE55" s="142"/>
      <c r="AF55" s="49">
        <v>5</v>
      </c>
      <c r="AG55" s="157" t="str">
        <f t="shared" si="37"/>
        <v>PIOTORAX SIN FISTULA</v>
      </c>
      <c r="AH55" s="157">
        <f t="shared" si="34"/>
        <v>2</v>
      </c>
      <c r="AI55" s="158">
        <f t="shared" si="34"/>
        <v>0</v>
      </c>
      <c r="AJ55" s="158">
        <f>+Tabla15617[[#This Row],[H]]+Tabla15617[[#This Row],[M]]</f>
        <v>2</v>
      </c>
      <c r="AK55" s="159">
        <f>AJ55/AJ62</f>
        <v>4.5454545454545456E-2</v>
      </c>
      <c r="AL55" s="145"/>
      <c r="AM55" s="170">
        <v>4</v>
      </c>
      <c r="AN55" s="157" t="s">
        <v>165</v>
      </c>
      <c r="AO55" s="171">
        <v>0</v>
      </c>
      <c r="AP55" s="172">
        <v>0</v>
      </c>
      <c r="AQ55" s="171">
        <v>0</v>
      </c>
      <c r="AR55" s="172">
        <v>0</v>
      </c>
      <c r="AS55" s="171">
        <v>0</v>
      </c>
      <c r="AT55" s="172">
        <v>0</v>
      </c>
      <c r="AU55" s="171">
        <v>0</v>
      </c>
      <c r="AV55" s="172">
        <v>0</v>
      </c>
      <c r="AW55" s="171">
        <v>0</v>
      </c>
      <c r="AX55" s="172">
        <v>0</v>
      </c>
      <c r="AY55" s="171">
        <v>1</v>
      </c>
      <c r="AZ55" s="172">
        <v>0</v>
      </c>
      <c r="BA55" s="171">
        <v>2</v>
      </c>
      <c r="BB55" s="172">
        <v>0</v>
      </c>
      <c r="BC55" s="173">
        <f t="shared" si="38"/>
        <v>3</v>
      </c>
      <c r="BD55" s="174">
        <f t="shared" si="38"/>
        <v>0</v>
      </c>
      <c r="BE55" s="175">
        <f t="shared" si="41"/>
        <v>3</v>
      </c>
      <c r="BF55" s="206"/>
      <c r="BH55" s="142"/>
      <c r="BI55" s="49">
        <v>5</v>
      </c>
      <c r="BJ55" s="157"/>
      <c r="BK55" s="157"/>
      <c r="BL55" s="158"/>
      <c r="BM55" s="158"/>
      <c r="BN55" s="159">
        <f>BM55/BM62</f>
        <v>0</v>
      </c>
      <c r="BO55" s="145"/>
      <c r="BP55" s="170">
        <v>4</v>
      </c>
      <c r="BQ55" s="157"/>
      <c r="BR55" s="171"/>
      <c r="BS55" s="172"/>
      <c r="BT55" s="171"/>
      <c r="BU55" s="172"/>
      <c r="BV55" s="171"/>
      <c r="BW55" s="172"/>
      <c r="BX55" s="171"/>
      <c r="BY55" s="172"/>
      <c r="BZ55" s="171"/>
      <c r="CA55" s="172"/>
      <c r="CB55" s="171"/>
      <c r="CC55" s="172"/>
      <c r="CD55" s="171"/>
      <c r="CE55" s="172"/>
      <c r="CF55" s="173">
        <f t="shared" si="40"/>
        <v>0</v>
      </c>
      <c r="CG55" s="174">
        <f t="shared" si="40"/>
        <v>0</v>
      </c>
      <c r="CH55" s="175">
        <f t="shared" si="42"/>
        <v>0</v>
      </c>
      <c r="CI55" s="206"/>
    </row>
    <row r="56" spans="2:87" x14ac:dyDescent="0.25">
      <c r="B56" s="142"/>
      <c r="C56" s="49">
        <v>7</v>
      </c>
      <c r="D56" s="157" t="str">
        <f t="shared" si="32"/>
        <v>ESTENOSIS SUBGLOTICA CONSECUTIVA A PROCEDIMIENTOS</v>
      </c>
      <c r="E56" s="157">
        <f t="shared" si="31"/>
        <v>2</v>
      </c>
      <c r="F56" s="158">
        <f t="shared" si="31"/>
        <v>0</v>
      </c>
      <c r="G56" s="158">
        <f>+Tabla1567[[#This Row],[H]]+Tabla1567[[#This Row],[M]]</f>
        <v>2</v>
      </c>
      <c r="H56" s="159">
        <f>G56/G61</f>
        <v>3.7037037037037035E-2</v>
      </c>
      <c r="I56" s="145"/>
      <c r="J56" s="170">
        <v>6</v>
      </c>
      <c r="K56" s="157" t="s">
        <v>166</v>
      </c>
      <c r="L56" s="171">
        <v>0</v>
      </c>
      <c r="M56" s="172">
        <v>0</v>
      </c>
      <c r="N56" s="171">
        <v>0</v>
      </c>
      <c r="O56" s="172">
        <v>1</v>
      </c>
      <c r="P56" s="171">
        <v>0</v>
      </c>
      <c r="Q56" s="172">
        <v>0</v>
      </c>
      <c r="R56" s="171">
        <v>2</v>
      </c>
      <c r="S56" s="172">
        <v>0</v>
      </c>
      <c r="T56" s="171">
        <v>0</v>
      </c>
      <c r="U56" s="172">
        <v>0</v>
      </c>
      <c r="V56" s="171">
        <v>0</v>
      </c>
      <c r="W56" s="172">
        <v>0</v>
      </c>
      <c r="X56" s="171">
        <v>0</v>
      </c>
      <c r="Y56" s="172">
        <v>0</v>
      </c>
      <c r="Z56" s="173">
        <f t="shared" si="33"/>
        <v>2</v>
      </c>
      <c r="AA56" s="174">
        <f t="shared" si="33"/>
        <v>1</v>
      </c>
      <c r="AB56" s="175">
        <f t="shared" si="36"/>
        <v>3</v>
      </c>
      <c r="AC56" s="143"/>
      <c r="AE56" s="142"/>
      <c r="AF56" s="49">
        <v>6</v>
      </c>
      <c r="AG56" s="157" t="str">
        <f t="shared" si="37"/>
        <v>TRAUMATISMO DEL TORAX - NO ESPECIFICADO</v>
      </c>
      <c r="AH56" s="157">
        <f t="shared" si="34"/>
        <v>2</v>
      </c>
      <c r="AI56" s="158">
        <f t="shared" si="34"/>
        <v>0</v>
      </c>
      <c r="AJ56" s="158">
        <f>+Tabla15617[[#This Row],[H]]+Tabla15617[[#This Row],[M]]</f>
        <v>2</v>
      </c>
      <c r="AK56" s="159">
        <f>AJ56/AJ62</f>
        <v>4.5454545454545456E-2</v>
      </c>
      <c r="AL56" s="145"/>
      <c r="AM56" s="176">
        <v>5</v>
      </c>
      <c r="AN56" s="177" t="s">
        <v>168</v>
      </c>
      <c r="AO56" s="171">
        <v>0</v>
      </c>
      <c r="AP56" s="172">
        <v>0</v>
      </c>
      <c r="AQ56" s="171">
        <v>0</v>
      </c>
      <c r="AR56" s="172">
        <v>0</v>
      </c>
      <c r="AS56" s="171">
        <v>0</v>
      </c>
      <c r="AT56" s="172">
        <v>0</v>
      </c>
      <c r="AU56" s="171">
        <v>0</v>
      </c>
      <c r="AV56" s="172">
        <v>0</v>
      </c>
      <c r="AW56" s="171">
        <v>1</v>
      </c>
      <c r="AX56" s="172">
        <v>0</v>
      </c>
      <c r="AY56" s="171">
        <v>1</v>
      </c>
      <c r="AZ56" s="172">
        <v>0</v>
      </c>
      <c r="BA56" s="171">
        <v>0</v>
      </c>
      <c r="BB56" s="172">
        <v>0</v>
      </c>
      <c r="BC56" s="173">
        <f t="shared" si="38"/>
        <v>2</v>
      </c>
      <c r="BD56" s="174">
        <f t="shared" si="38"/>
        <v>0</v>
      </c>
      <c r="BE56" s="175">
        <f t="shared" si="41"/>
        <v>2</v>
      </c>
      <c r="BF56" s="206"/>
      <c r="BH56" s="142"/>
      <c r="BI56" s="49">
        <v>6</v>
      </c>
      <c r="BJ56" s="157"/>
      <c r="BK56" s="157"/>
      <c r="BL56" s="158"/>
      <c r="BM56" s="158"/>
      <c r="BN56" s="159">
        <f>BM56/BM62</f>
        <v>0</v>
      </c>
      <c r="BO56" s="145"/>
      <c r="BP56" s="176">
        <v>5</v>
      </c>
      <c r="BQ56" s="177"/>
      <c r="BR56" s="171"/>
      <c r="BS56" s="172"/>
      <c r="BT56" s="171"/>
      <c r="BU56" s="172"/>
      <c r="BV56" s="171"/>
      <c r="BW56" s="172"/>
      <c r="BX56" s="171"/>
      <c r="BY56" s="172"/>
      <c r="BZ56" s="171"/>
      <c r="CA56" s="172"/>
      <c r="CB56" s="171"/>
      <c r="CC56" s="172"/>
      <c r="CD56" s="171"/>
      <c r="CE56" s="172"/>
      <c r="CF56" s="173">
        <f t="shared" si="40"/>
        <v>0</v>
      </c>
      <c r="CG56" s="174">
        <f t="shared" si="40"/>
        <v>0</v>
      </c>
      <c r="CH56" s="175">
        <f t="shared" si="42"/>
        <v>0</v>
      </c>
      <c r="CI56" s="206"/>
    </row>
    <row r="57" spans="2:87" x14ac:dyDescent="0.25">
      <c r="B57" s="142"/>
      <c r="C57" s="49">
        <v>8</v>
      </c>
      <c r="D57" s="157" t="str">
        <f t="shared" si="32"/>
        <v>PIOTORAX SIN FISTULA</v>
      </c>
      <c r="E57" s="157">
        <f t="shared" si="31"/>
        <v>2</v>
      </c>
      <c r="F57" s="158">
        <f t="shared" si="31"/>
        <v>0</v>
      </c>
      <c r="G57" s="158">
        <f>+Tabla1567[[#This Row],[H]]+Tabla1567[[#This Row],[M]]</f>
        <v>2</v>
      </c>
      <c r="H57" s="159">
        <f>G57/G61</f>
        <v>3.7037037037037035E-2</v>
      </c>
      <c r="I57" s="145"/>
      <c r="J57" s="176">
        <v>7</v>
      </c>
      <c r="K57" s="177" t="s">
        <v>167</v>
      </c>
      <c r="L57" s="171">
        <v>0</v>
      </c>
      <c r="M57" s="172">
        <v>0</v>
      </c>
      <c r="N57" s="171">
        <v>0</v>
      </c>
      <c r="O57" s="172">
        <v>0</v>
      </c>
      <c r="P57" s="171">
        <v>1</v>
      </c>
      <c r="Q57" s="172">
        <v>0</v>
      </c>
      <c r="R57" s="171">
        <v>0</v>
      </c>
      <c r="S57" s="172">
        <v>0</v>
      </c>
      <c r="T57" s="171">
        <v>0</v>
      </c>
      <c r="U57" s="172">
        <v>0</v>
      </c>
      <c r="V57" s="171">
        <v>0</v>
      </c>
      <c r="W57" s="172">
        <v>0</v>
      </c>
      <c r="X57" s="171">
        <v>1</v>
      </c>
      <c r="Y57" s="172">
        <v>0</v>
      </c>
      <c r="Z57" s="173">
        <f t="shared" si="33"/>
        <v>2</v>
      </c>
      <c r="AA57" s="174">
        <f t="shared" si="33"/>
        <v>0</v>
      </c>
      <c r="AB57" s="175">
        <f t="shared" si="36"/>
        <v>2</v>
      </c>
      <c r="AC57" s="143"/>
      <c r="AE57" s="142"/>
      <c r="AF57" s="49">
        <v>7</v>
      </c>
      <c r="AG57" s="157" t="str">
        <f t="shared" si="37"/>
        <v>OTRAS ENFERMEDADES PULMONARES INTERSTICIALES ESPECIFICADAS</v>
      </c>
      <c r="AH57" s="157">
        <f t="shared" si="34"/>
        <v>1</v>
      </c>
      <c r="AI57" s="158">
        <f t="shared" si="34"/>
        <v>0</v>
      </c>
      <c r="AJ57" s="158">
        <f>+Tabla15617[[#This Row],[H]]+Tabla15617[[#This Row],[M]]</f>
        <v>1</v>
      </c>
      <c r="AK57" s="159">
        <f>AJ57/AJ62</f>
        <v>2.2727272727272728E-2</v>
      </c>
      <c r="AL57" s="145"/>
      <c r="AM57" s="170">
        <v>6</v>
      </c>
      <c r="AN57" s="157" t="s">
        <v>169</v>
      </c>
      <c r="AO57" s="171">
        <v>0</v>
      </c>
      <c r="AP57" s="172">
        <v>0</v>
      </c>
      <c r="AQ57" s="171">
        <v>0</v>
      </c>
      <c r="AR57" s="172">
        <v>0</v>
      </c>
      <c r="AS57" s="171">
        <v>0</v>
      </c>
      <c r="AT57" s="172">
        <v>0</v>
      </c>
      <c r="AU57" s="171">
        <v>0</v>
      </c>
      <c r="AV57" s="172">
        <v>0</v>
      </c>
      <c r="AW57" s="171">
        <v>0</v>
      </c>
      <c r="AX57" s="172">
        <v>0</v>
      </c>
      <c r="AY57" s="171">
        <v>2</v>
      </c>
      <c r="AZ57" s="172">
        <v>0</v>
      </c>
      <c r="BA57" s="171">
        <v>0</v>
      </c>
      <c r="BB57" s="172">
        <v>0</v>
      </c>
      <c r="BC57" s="173">
        <f t="shared" si="38"/>
        <v>2</v>
      </c>
      <c r="BD57" s="174">
        <f t="shared" si="38"/>
        <v>0</v>
      </c>
      <c r="BE57" s="175">
        <f t="shared" si="41"/>
        <v>2</v>
      </c>
      <c r="BF57" s="206"/>
      <c r="BH57" s="142"/>
      <c r="BI57" s="49">
        <v>7</v>
      </c>
      <c r="BJ57" s="157"/>
      <c r="BK57" s="157"/>
      <c r="BL57" s="158"/>
      <c r="BM57" s="158"/>
      <c r="BN57" s="159">
        <f>BM57/BM62</f>
        <v>0</v>
      </c>
      <c r="BO57" s="145"/>
      <c r="BP57" s="170">
        <v>6</v>
      </c>
      <c r="BQ57" s="157"/>
      <c r="BR57" s="171"/>
      <c r="BS57" s="172"/>
      <c r="BT57" s="171"/>
      <c r="BU57" s="172"/>
      <c r="BV57" s="171"/>
      <c r="BW57" s="172"/>
      <c r="BX57" s="171"/>
      <c r="BY57" s="172"/>
      <c r="BZ57" s="171"/>
      <c r="CA57" s="172"/>
      <c r="CB57" s="171"/>
      <c r="CC57" s="172"/>
      <c r="CD57" s="171"/>
      <c r="CE57" s="172"/>
      <c r="CF57" s="173">
        <f t="shared" si="40"/>
        <v>0</v>
      </c>
      <c r="CG57" s="174">
        <f t="shared" si="40"/>
        <v>0</v>
      </c>
      <c r="CH57" s="175">
        <f t="shared" si="42"/>
        <v>0</v>
      </c>
      <c r="CI57" s="206"/>
    </row>
    <row r="58" spans="2:87" x14ac:dyDescent="0.25">
      <c r="B58" s="142"/>
      <c r="C58" s="49">
        <v>9</v>
      </c>
      <c r="D58" s="157" t="str">
        <f t="shared" si="32"/>
        <v>TRAUMATISMO DEL TORAX - NO ESPECIFICADO</v>
      </c>
      <c r="E58" s="157">
        <f t="shared" si="31"/>
        <v>2</v>
      </c>
      <c r="F58" s="158">
        <f t="shared" si="31"/>
        <v>0</v>
      </c>
      <c r="G58" s="158">
        <f>+Tabla1567[[#This Row],[H]]+Tabla1567[[#This Row],[M]]</f>
        <v>2</v>
      </c>
      <c r="H58" s="159">
        <f>G58/G61</f>
        <v>3.7037037037037035E-2</v>
      </c>
      <c r="I58" s="145"/>
      <c r="J58" s="170">
        <v>8</v>
      </c>
      <c r="K58" s="157" t="s">
        <v>168</v>
      </c>
      <c r="L58" s="171">
        <v>0</v>
      </c>
      <c r="M58" s="172">
        <v>0</v>
      </c>
      <c r="N58" s="171">
        <v>0</v>
      </c>
      <c r="O58" s="172">
        <v>0</v>
      </c>
      <c r="P58" s="171">
        <v>0</v>
      </c>
      <c r="Q58" s="172">
        <v>0</v>
      </c>
      <c r="R58" s="171">
        <v>0</v>
      </c>
      <c r="S58" s="172">
        <v>0</v>
      </c>
      <c r="T58" s="171">
        <v>1</v>
      </c>
      <c r="U58" s="172">
        <v>0</v>
      </c>
      <c r="V58" s="171">
        <v>1</v>
      </c>
      <c r="W58" s="172">
        <v>0</v>
      </c>
      <c r="X58" s="171">
        <v>0</v>
      </c>
      <c r="Y58" s="172">
        <v>0</v>
      </c>
      <c r="Z58" s="173">
        <f t="shared" si="33"/>
        <v>2</v>
      </c>
      <c r="AA58" s="174">
        <f t="shared" si="33"/>
        <v>0</v>
      </c>
      <c r="AB58" s="175">
        <f t="shared" si="36"/>
        <v>2</v>
      </c>
      <c r="AC58" s="143"/>
      <c r="AE58" s="142"/>
      <c r="AF58" s="49">
        <v>8</v>
      </c>
      <c r="AG58" s="157" t="str">
        <f t="shared" si="37"/>
        <v>HIPERHIDROSIS - NO ESPECIFICADA</v>
      </c>
      <c r="AH58" s="157">
        <f t="shared" si="34"/>
        <v>0</v>
      </c>
      <c r="AI58" s="158">
        <f t="shared" si="34"/>
        <v>1</v>
      </c>
      <c r="AJ58" s="158">
        <f>+Tabla15617[[#This Row],[H]]+Tabla15617[[#This Row],[M]]</f>
        <v>1</v>
      </c>
      <c r="AK58" s="159">
        <f>AJ58/AJ62</f>
        <v>2.2727272727272728E-2</v>
      </c>
      <c r="AL58" s="145"/>
      <c r="AM58" s="176">
        <v>7</v>
      </c>
      <c r="AN58" s="177" t="s">
        <v>250</v>
      </c>
      <c r="AO58" s="171">
        <v>0</v>
      </c>
      <c r="AP58" s="172">
        <v>0</v>
      </c>
      <c r="AQ58" s="171">
        <v>0</v>
      </c>
      <c r="AR58" s="172">
        <v>0</v>
      </c>
      <c r="AS58" s="171">
        <v>0</v>
      </c>
      <c r="AT58" s="172">
        <v>0</v>
      </c>
      <c r="AU58" s="171">
        <v>0</v>
      </c>
      <c r="AV58" s="172">
        <v>0</v>
      </c>
      <c r="AW58" s="171">
        <v>0</v>
      </c>
      <c r="AX58" s="172">
        <v>0</v>
      </c>
      <c r="AY58" s="171">
        <v>0</v>
      </c>
      <c r="AZ58" s="172">
        <v>0</v>
      </c>
      <c r="BA58" s="171">
        <v>1</v>
      </c>
      <c r="BB58" s="172">
        <v>0</v>
      </c>
      <c r="BC58" s="173">
        <f t="shared" si="38"/>
        <v>1</v>
      </c>
      <c r="BD58" s="174">
        <f t="shared" si="38"/>
        <v>0</v>
      </c>
      <c r="BE58" s="175">
        <f t="shared" si="41"/>
        <v>1</v>
      </c>
      <c r="BF58" s="206"/>
      <c r="BH58" s="142"/>
      <c r="BI58" s="49">
        <v>8</v>
      </c>
      <c r="BJ58" s="157"/>
      <c r="BK58" s="157"/>
      <c r="BL58" s="158"/>
      <c r="BM58" s="158"/>
      <c r="BN58" s="159">
        <f>BM58/BM62</f>
        <v>0</v>
      </c>
      <c r="BO58" s="145"/>
      <c r="BP58" s="176">
        <v>7</v>
      </c>
      <c r="BQ58" s="177"/>
      <c r="BR58" s="171"/>
      <c r="BS58" s="172"/>
      <c r="BT58" s="171"/>
      <c r="BU58" s="172"/>
      <c r="BV58" s="171"/>
      <c r="BW58" s="172"/>
      <c r="BX58" s="171"/>
      <c r="BY58" s="172"/>
      <c r="BZ58" s="171"/>
      <c r="CA58" s="172"/>
      <c r="CB58" s="171"/>
      <c r="CC58" s="172"/>
      <c r="CD58" s="171"/>
      <c r="CE58" s="172"/>
      <c r="CF58" s="173">
        <f t="shared" si="40"/>
        <v>0</v>
      </c>
      <c r="CG58" s="174">
        <f t="shared" si="40"/>
        <v>0</v>
      </c>
      <c r="CH58" s="175">
        <f t="shared" si="42"/>
        <v>0</v>
      </c>
      <c r="CI58" s="206"/>
    </row>
    <row r="59" spans="2:87" x14ac:dyDescent="0.25">
      <c r="B59" s="142"/>
      <c r="C59" s="49">
        <v>10</v>
      </c>
      <c r="D59" s="157" t="str">
        <f t="shared" si="32"/>
        <v>TUMOR DE COMPORTAMIENTO INCIERTO O DESCONOCIDO DEL MEDIASTINO</v>
      </c>
      <c r="E59" s="157">
        <f t="shared" si="31"/>
        <v>0</v>
      </c>
      <c r="F59" s="158">
        <f t="shared" si="31"/>
        <v>1</v>
      </c>
      <c r="G59" s="158">
        <f>+Tabla1567[[#This Row],[H]]+Tabla1567[[#This Row],[M]]</f>
        <v>1</v>
      </c>
      <c r="H59" s="159">
        <f>G59/G61</f>
        <v>1.8518518518518517E-2</v>
      </c>
      <c r="I59" s="145"/>
      <c r="J59" s="176">
        <v>9</v>
      </c>
      <c r="K59" s="177" t="s">
        <v>169</v>
      </c>
      <c r="L59" s="171">
        <v>0</v>
      </c>
      <c r="M59" s="172">
        <v>0</v>
      </c>
      <c r="N59" s="171">
        <v>0</v>
      </c>
      <c r="O59" s="172">
        <v>0</v>
      </c>
      <c r="P59" s="171">
        <v>0</v>
      </c>
      <c r="Q59" s="172">
        <v>0</v>
      </c>
      <c r="R59" s="171">
        <v>0</v>
      </c>
      <c r="S59" s="172">
        <v>0</v>
      </c>
      <c r="T59" s="171">
        <v>0</v>
      </c>
      <c r="U59" s="172">
        <v>0</v>
      </c>
      <c r="V59" s="171">
        <v>2</v>
      </c>
      <c r="W59" s="172">
        <v>0</v>
      </c>
      <c r="X59" s="171">
        <v>0</v>
      </c>
      <c r="Y59" s="172">
        <v>0</v>
      </c>
      <c r="Z59" s="173">
        <f t="shared" si="33"/>
        <v>2</v>
      </c>
      <c r="AA59" s="174">
        <f t="shared" si="33"/>
        <v>0</v>
      </c>
      <c r="AB59" s="175">
        <f t="shared" si="36"/>
        <v>2</v>
      </c>
      <c r="AC59" s="143"/>
      <c r="AE59" s="142"/>
      <c r="AF59" s="49">
        <v>9</v>
      </c>
      <c r="AG59" s="157" t="str">
        <f t="shared" si="37"/>
        <v>TUMOR DE COMPORTAMIENTO INCIERTO O DESCONOCIDO DEL MEDIASTINO</v>
      </c>
      <c r="AH59" s="157">
        <f t="shared" si="34"/>
        <v>0</v>
      </c>
      <c r="AI59" s="158">
        <f t="shared" si="34"/>
        <v>1</v>
      </c>
      <c r="AJ59" s="158">
        <f>+Tabla15617[[#This Row],[H]]+Tabla15617[[#This Row],[M]]</f>
        <v>1</v>
      </c>
      <c r="AK59" s="159">
        <f>AJ59/AJ62</f>
        <v>2.2727272727272728E-2</v>
      </c>
      <c r="AL59" s="145"/>
      <c r="AM59" s="170">
        <v>8</v>
      </c>
      <c r="AN59" s="157" t="s">
        <v>251</v>
      </c>
      <c r="AO59" s="171">
        <v>0</v>
      </c>
      <c r="AP59" s="172">
        <v>0</v>
      </c>
      <c r="AQ59" s="171">
        <v>0</v>
      </c>
      <c r="AR59" s="172">
        <v>0</v>
      </c>
      <c r="AS59" s="171">
        <v>0</v>
      </c>
      <c r="AT59" s="172">
        <v>0</v>
      </c>
      <c r="AU59" s="171">
        <v>0</v>
      </c>
      <c r="AV59" s="172">
        <v>0</v>
      </c>
      <c r="AW59" s="171">
        <v>0</v>
      </c>
      <c r="AX59" s="172">
        <v>0</v>
      </c>
      <c r="AY59" s="171">
        <v>0</v>
      </c>
      <c r="AZ59" s="172">
        <v>0</v>
      </c>
      <c r="BA59" s="171">
        <v>0</v>
      </c>
      <c r="BB59" s="172">
        <v>1</v>
      </c>
      <c r="BC59" s="173">
        <f t="shared" si="38"/>
        <v>0</v>
      </c>
      <c r="BD59" s="174">
        <f t="shared" si="38"/>
        <v>1</v>
      </c>
      <c r="BE59" s="175">
        <f t="shared" si="41"/>
        <v>1</v>
      </c>
      <c r="BF59" s="206"/>
      <c r="BH59" s="142"/>
      <c r="BI59" s="49">
        <v>9</v>
      </c>
      <c r="BJ59" s="157"/>
      <c r="BK59" s="157"/>
      <c r="BL59" s="158"/>
      <c r="BM59" s="158"/>
      <c r="BN59" s="159">
        <f>BM59/BM62</f>
        <v>0</v>
      </c>
      <c r="BO59" s="145"/>
      <c r="BP59" s="170">
        <v>8</v>
      </c>
      <c r="BQ59" s="157"/>
      <c r="BR59" s="171"/>
      <c r="BS59" s="172"/>
      <c r="BT59" s="171"/>
      <c r="BU59" s="172"/>
      <c r="BV59" s="171"/>
      <c r="BW59" s="172"/>
      <c r="BX59" s="171"/>
      <c r="BY59" s="172"/>
      <c r="BZ59" s="171"/>
      <c r="CA59" s="172"/>
      <c r="CB59" s="171"/>
      <c r="CC59" s="172"/>
      <c r="CD59" s="171"/>
      <c r="CE59" s="172"/>
      <c r="CF59" s="173">
        <f t="shared" si="40"/>
        <v>0</v>
      </c>
      <c r="CG59" s="174">
        <f t="shared" si="40"/>
        <v>0</v>
      </c>
      <c r="CH59" s="175">
        <f t="shared" si="42"/>
        <v>0</v>
      </c>
      <c r="CI59" s="206"/>
    </row>
    <row r="60" spans="2:87" ht="15.75" thickBot="1" x14ac:dyDescent="0.3">
      <c r="B60" s="142"/>
      <c r="C60" s="50"/>
      <c r="D60" s="160" t="s">
        <v>89</v>
      </c>
      <c r="E60" s="160">
        <f t="shared" si="31"/>
        <v>2</v>
      </c>
      <c r="F60" s="161">
        <f t="shared" si="31"/>
        <v>1</v>
      </c>
      <c r="G60" s="161">
        <f>+Tabla1567[[#This Row],[H]]+Tabla1567[[#This Row],[M]]</f>
        <v>3</v>
      </c>
      <c r="H60" s="162">
        <f>G60/G61</f>
        <v>5.5555555555555552E-2</v>
      </c>
      <c r="I60" s="147"/>
      <c r="J60" s="170">
        <v>10</v>
      </c>
      <c r="K60" s="157" t="s">
        <v>170</v>
      </c>
      <c r="L60" s="171">
        <v>0</v>
      </c>
      <c r="M60" s="172">
        <v>0</v>
      </c>
      <c r="N60" s="171">
        <v>0</v>
      </c>
      <c r="O60" s="172">
        <v>0</v>
      </c>
      <c r="P60" s="171">
        <v>0</v>
      </c>
      <c r="Q60" s="172">
        <v>0</v>
      </c>
      <c r="R60" s="171">
        <v>0</v>
      </c>
      <c r="S60" s="172">
        <v>0</v>
      </c>
      <c r="T60" s="171">
        <v>0</v>
      </c>
      <c r="U60" s="172">
        <v>0</v>
      </c>
      <c r="V60" s="171">
        <v>0</v>
      </c>
      <c r="W60" s="172">
        <v>1</v>
      </c>
      <c r="X60" s="171">
        <v>0</v>
      </c>
      <c r="Y60" s="172">
        <v>0</v>
      </c>
      <c r="Z60" s="173">
        <f t="shared" si="33"/>
        <v>0</v>
      </c>
      <c r="AA60" s="174">
        <f t="shared" si="33"/>
        <v>1</v>
      </c>
      <c r="AB60" s="175">
        <f t="shared" si="36"/>
        <v>1</v>
      </c>
      <c r="AC60" s="143"/>
      <c r="AE60" s="142"/>
      <c r="AF60" s="49">
        <v>10</v>
      </c>
      <c r="AG60" s="157" t="str">
        <f t="shared" si="37"/>
        <v>ENFERMEDAD DEL PERICARDIO - NO ESPECIFICADA</v>
      </c>
      <c r="AH60" s="157">
        <f t="shared" si="34"/>
        <v>1</v>
      </c>
      <c r="AI60" s="158">
        <f t="shared" si="34"/>
        <v>0</v>
      </c>
      <c r="AJ60" s="158">
        <f>+Tabla15617[[#This Row],[H]]+Tabla15617[[#This Row],[M]]</f>
        <v>1</v>
      </c>
      <c r="AK60" s="159">
        <f>AJ60/AJ62</f>
        <v>2.2727272727272728E-2</v>
      </c>
      <c r="AL60" s="145"/>
      <c r="AM60" s="176">
        <v>9</v>
      </c>
      <c r="AN60" s="177" t="s">
        <v>170</v>
      </c>
      <c r="AO60" s="171">
        <v>0</v>
      </c>
      <c r="AP60" s="172">
        <v>0</v>
      </c>
      <c r="AQ60" s="171">
        <v>0</v>
      </c>
      <c r="AR60" s="172">
        <v>0</v>
      </c>
      <c r="AS60" s="171">
        <v>0</v>
      </c>
      <c r="AT60" s="172">
        <v>0</v>
      </c>
      <c r="AU60" s="171">
        <v>0</v>
      </c>
      <c r="AV60" s="172">
        <v>0</v>
      </c>
      <c r="AW60" s="171">
        <v>0</v>
      </c>
      <c r="AX60" s="172">
        <v>0</v>
      </c>
      <c r="AY60" s="171">
        <v>0</v>
      </c>
      <c r="AZ60" s="172">
        <v>1</v>
      </c>
      <c r="BA60" s="171">
        <v>0</v>
      </c>
      <c r="BB60" s="172">
        <v>0</v>
      </c>
      <c r="BC60" s="173">
        <f t="shared" si="38"/>
        <v>0</v>
      </c>
      <c r="BD60" s="174">
        <f t="shared" si="38"/>
        <v>1</v>
      </c>
      <c r="BE60" s="175">
        <f t="shared" si="41"/>
        <v>1</v>
      </c>
      <c r="BF60" s="206"/>
      <c r="BH60" s="142"/>
      <c r="BI60" s="49">
        <v>10</v>
      </c>
      <c r="BJ60" s="157"/>
      <c r="BK60" s="157"/>
      <c r="BL60" s="158"/>
      <c r="BM60" s="158"/>
      <c r="BN60" s="159">
        <f>BM60/BM62</f>
        <v>0</v>
      </c>
      <c r="BO60" s="145"/>
      <c r="BP60" s="176">
        <v>9</v>
      </c>
      <c r="BQ60" s="177"/>
      <c r="BR60" s="171"/>
      <c r="BS60" s="172"/>
      <c r="BT60" s="171"/>
      <c r="BU60" s="172"/>
      <c r="BV60" s="171"/>
      <c r="BW60" s="172"/>
      <c r="BX60" s="171"/>
      <c r="BY60" s="172"/>
      <c r="BZ60" s="171"/>
      <c r="CA60" s="172"/>
      <c r="CB60" s="171"/>
      <c r="CC60" s="172"/>
      <c r="CD60" s="171"/>
      <c r="CE60" s="172"/>
      <c r="CF60" s="173">
        <f t="shared" si="40"/>
        <v>0</v>
      </c>
      <c r="CG60" s="174">
        <f t="shared" si="40"/>
        <v>0</v>
      </c>
      <c r="CH60" s="175">
        <f t="shared" si="42"/>
        <v>0</v>
      </c>
      <c r="CI60" s="206"/>
    </row>
    <row r="61" spans="2:87" ht="16.5" thickTop="1" thickBot="1" x14ac:dyDescent="0.3">
      <c r="B61" s="142"/>
      <c r="C61" s="55"/>
      <c r="D61" s="56" t="s">
        <v>90</v>
      </c>
      <c r="E61" s="56">
        <f>SUM(E50:E60)</f>
        <v>27</v>
      </c>
      <c r="F61" s="56">
        <f>SUM(F50:F60)</f>
        <v>27</v>
      </c>
      <c r="G61" s="56">
        <f>SUM(G50:G60)</f>
        <v>54</v>
      </c>
      <c r="H61" s="57">
        <f>SUM(H50:H60)</f>
        <v>0.99999999999999989</v>
      </c>
      <c r="I61" s="145"/>
      <c r="J61" s="178"/>
      <c r="K61" s="179" t="s">
        <v>89</v>
      </c>
      <c r="L61" s="180">
        <v>0</v>
      </c>
      <c r="M61" s="181">
        <v>0</v>
      </c>
      <c r="N61" s="180">
        <v>0</v>
      </c>
      <c r="O61" s="181">
        <v>0</v>
      </c>
      <c r="P61" s="180">
        <v>0</v>
      </c>
      <c r="Q61" s="181">
        <v>0</v>
      </c>
      <c r="R61" s="180">
        <v>0</v>
      </c>
      <c r="S61" s="181">
        <v>0</v>
      </c>
      <c r="T61" s="180">
        <v>0</v>
      </c>
      <c r="U61" s="181">
        <v>0</v>
      </c>
      <c r="V61" s="180">
        <v>0</v>
      </c>
      <c r="W61" s="181">
        <v>0</v>
      </c>
      <c r="X61" s="180">
        <v>2</v>
      </c>
      <c r="Y61" s="182">
        <v>1</v>
      </c>
      <c r="Z61" s="173">
        <f t="shared" si="33"/>
        <v>2</v>
      </c>
      <c r="AA61" s="174">
        <f t="shared" si="33"/>
        <v>1</v>
      </c>
      <c r="AB61" s="183">
        <f t="shared" si="36"/>
        <v>3</v>
      </c>
      <c r="AC61" s="143"/>
      <c r="AE61" s="142"/>
      <c r="AF61" s="50"/>
      <c r="AG61" s="160" t="s">
        <v>89</v>
      </c>
      <c r="AH61" s="160">
        <f t="shared" si="34"/>
        <v>1</v>
      </c>
      <c r="AI61" s="161">
        <f t="shared" si="34"/>
        <v>0</v>
      </c>
      <c r="AJ61" s="161">
        <f>+Tabla15617[[#This Row],[H]]+Tabla15617[[#This Row],[M]]</f>
        <v>1</v>
      </c>
      <c r="AK61" s="162">
        <f>AJ61/AJ62</f>
        <v>2.2727272727272728E-2</v>
      </c>
      <c r="AL61" s="147"/>
      <c r="AM61" s="170">
        <v>10</v>
      </c>
      <c r="AN61" s="157" t="s">
        <v>252</v>
      </c>
      <c r="AO61" s="171">
        <v>0</v>
      </c>
      <c r="AP61" s="172">
        <v>0</v>
      </c>
      <c r="AQ61" s="171">
        <v>0</v>
      </c>
      <c r="AR61" s="172">
        <v>0</v>
      </c>
      <c r="AS61" s="171">
        <v>0</v>
      </c>
      <c r="AT61" s="172">
        <v>0</v>
      </c>
      <c r="AU61" s="171">
        <v>0</v>
      </c>
      <c r="AV61" s="172">
        <v>0</v>
      </c>
      <c r="AW61" s="171">
        <v>0</v>
      </c>
      <c r="AX61" s="172">
        <v>0</v>
      </c>
      <c r="AY61" s="171">
        <v>0</v>
      </c>
      <c r="AZ61" s="172">
        <v>0</v>
      </c>
      <c r="BA61" s="171">
        <v>1</v>
      </c>
      <c r="BB61" s="172">
        <v>0</v>
      </c>
      <c r="BC61" s="173">
        <f t="shared" si="38"/>
        <v>1</v>
      </c>
      <c r="BD61" s="174">
        <f t="shared" si="38"/>
        <v>0</v>
      </c>
      <c r="BE61" s="175">
        <f t="shared" si="41"/>
        <v>1</v>
      </c>
      <c r="BF61" s="206"/>
      <c r="BH61" s="142"/>
      <c r="BI61" s="50"/>
      <c r="BJ61" s="160" t="s">
        <v>89</v>
      </c>
      <c r="BK61" s="160">
        <f>CF62</f>
        <v>0</v>
      </c>
      <c r="BL61" s="161">
        <f>CG62</f>
        <v>0</v>
      </c>
      <c r="BM61" s="161">
        <f>+Tabla1561732[[#This Row],[H]]+Tabla1561732[[#This Row],[M]]</f>
        <v>0</v>
      </c>
      <c r="BN61" s="162">
        <f>BM61/BM62</f>
        <v>0</v>
      </c>
      <c r="BO61" s="147"/>
      <c r="BP61" s="170">
        <v>10</v>
      </c>
      <c r="BQ61" s="157"/>
      <c r="BR61" s="171"/>
      <c r="BS61" s="172"/>
      <c r="BT61" s="171"/>
      <c r="BU61" s="172"/>
      <c r="BV61" s="171"/>
      <c r="BW61" s="172"/>
      <c r="BX61" s="171"/>
      <c r="BY61" s="172"/>
      <c r="BZ61" s="171"/>
      <c r="CA61" s="172"/>
      <c r="CB61" s="171"/>
      <c r="CC61" s="172"/>
      <c r="CD61" s="171"/>
      <c r="CE61" s="172"/>
      <c r="CF61" s="173">
        <f t="shared" si="40"/>
        <v>0</v>
      </c>
      <c r="CG61" s="174">
        <f t="shared" si="40"/>
        <v>0</v>
      </c>
      <c r="CH61" s="175">
        <f t="shared" si="42"/>
        <v>0</v>
      </c>
      <c r="CI61" s="206"/>
    </row>
    <row r="62" spans="2:87" ht="16.5" customHeight="1" thickTop="1" thickBot="1" x14ac:dyDescent="0.3">
      <c r="B62" s="142"/>
      <c r="C62" s="148" t="s">
        <v>155</v>
      </c>
      <c r="D62" s="149"/>
      <c r="E62" s="145"/>
      <c r="F62" s="145"/>
      <c r="G62" s="145"/>
      <c r="H62" s="145"/>
      <c r="I62" s="145"/>
      <c r="J62" s="290" t="s">
        <v>90</v>
      </c>
      <c r="K62" s="291"/>
      <c r="L62" s="187">
        <f t="shared" ref="L62:Y62" si="43">SUM(L51:L61)</f>
        <v>0</v>
      </c>
      <c r="M62" s="188">
        <f t="shared" si="43"/>
        <v>0</v>
      </c>
      <c r="N62" s="187">
        <f t="shared" si="43"/>
        <v>0</v>
      </c>
      <c r="O62" s="188">
        <f t="shared" si="43"/>
        <v>2</v>
      </c>
      <c r="P62" s="188">
        <f t="shared" si="43"/>
        <v>1</v>
      </c>
      <c r="Q62" s="188">
        <f t="shared" si="43"/>
        <v>0</v>
      </c>
      <c r="R62" s="187">
        <f t="shared" si="43"/>
        <v>6</v>
      </c>
      <c r="S62" s="188">
        <f t="shared" si="43"/>
        <v>1</v>
      </c>
      <c r="T62" s="187">
        <f t="shared" si="43"/>
        <v>1</v>
      </c>
      <c r="U62" s="188">
        <f t="shared" si="43"/>
        <v>0</v>
      </c>
      <c r="V62" s="187">
        <f t="shared" si="43"/>
        <v>8</v>
      </c>
      <c r="W62" s="188">
        <f t="shared" si="43"/>
        <v>9</v>
      </c>
      <c r="X62" s="187">
        <f t="shared" si="43"/>
        <v>11</v>
      </c>
      <c r="Y62" s="188">
        <f t="shared" si="43"/>
        <v>15</v>
      </c>
      <c r="Z62" s="91">
        <f t="shared" si="33"/>
        <v>27</v>
      </c>
      <c r="AA62" s="92">
        <f t="shared" si="33"/>
        <v>27</v>
      </c>
      <c r="AB62" s="93">
        <f>SUM(AB51:AB61)</f>
        <v>54</v>
      </c>
      <c r="AC62" s="143"/>
      <c r="AE62" s="142"/>
      <c r="AF62" s="55"/>
      <c r="AG62" s="56" t="s">
        <v>90</v>
      </c>
      <c r="AH62" s="56">
        <f>SUM(AH51:AH61)</f>
        <v>20</v>
      </c>
      <c r="AI62" s="56">
        <f>SUM(AI51:AI61)</f>
        <v>24</v>
      </c>
      <c r="AJ62" s="56">
        <f>SUM(AJ51:AJ61)</f>
        <v>44</v>
      </c>
      <c r="AK62" s="57">
        <f>SUM(AK51:AK61)</f>
        <v>0.99999999999999978</v>
      </c>
      <c r="AL62" s="145"/>
      <c r="AM62" s="178"/>
      <c r="AN62" s="179" t="s">
        <v>89</v>
      </c>
      <c r="AO62" s="180">
        <v>0</v>
      </c>
      <c r="AP62" s="181">
        <v>0</v>
      </c>
      <c r="AQ62" s="180">
        <v>0</v>
      </c>
      <c r="AR62" s="181">
        <v>0</v>
      </c>
      <c r="AS62" s="180">
        <v>0</v>
      </c>
      <c r="AT62" s="181">
        <v>0</v>
      </c>
      <c r="AU62" s="180">
        <v>0</v>
      </c>
      <c r="AV62" s="181">
        <v>0</v>
      </c>
      <c r="AW62" s="180">
        <v>0</v>
      </c>
      <c r="AX62" s="181">
        <v>0</v>
      </c>
      <c r="AY62" s="180">
        <v>0</v>
      </c>
      <c r="AZ62" s="181">
        <v>0</v>
      </c>
      <c r="BA62" s="180">
        <v>1</v>
      </c>
      <c r="BB62" s="182">
        <v>0</v>
      </c>
      <c r="BC62" s="173">
        <f t="shared" si="38"/>
        <v>1</v>
      </c>
      <c r="BD62" s="174">
        <f t="shared" si="38"/>
        <v>0</v>
      </c>
      <c r="BE62" s="183">
        <f t="shared" si="41"/>
        <v>1</v>
      </c>
      <c r="BF62" s="206"/>
      <c r="BH62" s="142"/>
      <c r="BI62" s="55"/>
      <c r="BJ62" s="56" t="s">
        <v>90</v>
      </c>
      <c r="BK62" s="56">
        <f>SUM(BK51:BK61)</f>
        <v>7</v>
      </c>
      <c r="BL62" s="56">
        <f>SUM(BL51:BL61)</f>
        <v>3</v>
      </c>
      <c r="BM62" s="56">
        <f>SUM(BM51:BM61)</f>
        <v>10</v>
      </c>
      <c r="BN62" s="57">
        <f>SUM(BN51:BN61)</f>
        <v>0.99999999999999989</v>
      </c>
      <c r="BO62" s="145"/>
      <c r="BP62" s="178"/>
      <c r="BQ62" s="179" t="s">
        <v>89</v>
      </c>
      <c r="BR62" s="180"/>
      <c r="BS62" s="181"/>
      <c r="BT62" s="180"/>
      <c r="BU62" s="181"/>
      <c r="BV62" s="180"/>
      <c r="BW62" s="181"/>
      <c r="BX62" s="180"/>
      <c r="BY62" s="181"/>
      <c r="BZ62" s="180"/>
      <c r="CA62" s="181"/>
      <c r="CB62" s="180"/>
      <c r="CC62" s="181"/>
      <c r="CD62" s="180"/>
      <c r="CE62" s="182"/>
      <c r="CF62" s="173">
        <f t="shared" si="40"/>
        <v>0</v>
      </c>
      <c r="CG62" s="174">
        <f t="shared" si="40"/>
        <v>0</v>
      </c>
      <c r="CH62" s="183">
        <f t="shared" si="42"/>
        <v>0</v>
      </c>
      <c r="CI62" s="206"/>
    </row>
    <row r="63" spans="2:87" ht="17.25" customHeight="1" thickTop="1" thickBot="1" x14ac:dyDescent="0.3">
      <c r="B63" s="142"/>
      <c r="C63" s="146"/>
      <c r="D63" s="145"/>
      <c r="E63" s="145"/>
      <c r="F63" s="145"/>
      <c r="G63" s="145"/>
      <c r="H63" s="145"/>
      <c r="I63" s="145"/>
      <c r="J63" s="145"/>
      <c r="K63" s="145"/>
      <c r="L63" s="145"/>
      <c r="M63" s="145"/>
      <c r="N63" s="145"/>
      <c r="O63" s="145"/>
      <c r="P63" s="145"/>
      <c r="Q63" s="145"/>
      <c r="R63" s="145"/>
      <c r="S63" s="145"/>
      <c r="T63" s="145"/>
      <c r="U63" s="145"/>
      <c r="V63" s="145"/>
      <c r="W63" s="145"/>
      <c r="X63" s="145"/>
      <c r="Y63" s="145"/>
      <c r="Z63" s="145"/>
      <c r="AA63" s="145"/>
      <c r="AB63" s="145"/>
      <c r="AC63" s="143"/>
      <c r="AE63" s="142"/>
      <c r="AF63" s="148" t="s">
        <v>155</v>
      </c>
      <c r="AG63" s="149"/>
      <c r="AH63" s="145"/>
      <c r="AI63" s="145"/>
      <c r="AJ63" s="145"/>
      <c r="AK63" s="145"/>
      <c r="AL63" s="145"/>
      <c r="AM63" s="290" t="s">
        <v>90</v>
      </c>
      <c r="AN63" s="283"/>
      <c r="AO63" s="187">
        <f t="shared" ref="AO63:BB63" si="44">SUM(AO52:AO62)</f>
        <v>0</v>
      </c>
      <c r="AP63" s="188">
        <f t="shared" si="44"/>
        <v>0</v>
      </c>
      <c r="AQ63" s="187">
        <f t="shared" si="44"/>
        <v>0</v>
      </c>
      <c r="AR63" s="188">
        <f t="shared" si="44"/>
        <v>0</v>
      </c>
      <c r="AS63" s="188">
        <f t="shared" si="44"/>
        <v>0</v>
      </c>
      <c r="AT63" s="188">
        <f t="shared" si="44"/>
        <v>0</v>
      </c>
      <c r="AU63" s="187">
        <f t="shared" si="44"/>
        <v>0</v>
      </c>
      <c r="AV63" s="188">
        <f t="shared" si="44"/>
        <v>0</v>
      </c>
      <c r="AW63" s="187">
        <f t="shared" si="44"/>
        <v>1</v>
      </c>
      <c r="AX63" s="188">
        <f t="shared" si="44"/>
        <v>0</v>
      </c>
      <c r="AY63" s="187">
        <f t="shared" si="44"/>
        <v>8</v>
      </c>
      <c r="AZ63" s="188">
        <f t="shared" si="44"/>
        <v>9</v>
      </c>
      <c r="BA63" s="187">
        <f t="shared" si="44"/>
        <v>11</v>
      </c>
      <c r="BB63" s="188">
        <f t="shared" si="44"/>
        <v>15</v>
      </c>
      <c r="BC63" s="91">
        <f t="shared" si="38"/>
        <v>20</v>
      </c>
      <c r="BD63" s="92">
        <f t="shared" si="38"/>
        <v>24</v>
      </c>
      <c r="BE63" s="93">
        <f>SUM(BE52:BE62)</f>
        <v>44</v>
      </c>
      <c r="BF63" s="206"/>
      <c r="BH63" s="142"/>
      <c r="BI63" s="148" t="s">
        <v>155</v>
      </c>
      <c r="BJ63" s="149"/>
      <c r="BK63" s="145"/>
      <c r="BL63" s="145"/>
      <c r="BM63" s="145"/>
      <c r="BN63" s="145"/>
      <c r="BO63" s="145"/>
      <c r="BP63" s="290" t="s">
        <v>90</v>
      </c>
      <c r="BQ63" s="283"/>
      <c r="BR63" s="187">
        <f t="shared" ref="BR63:CE63" si="45">SUM(BR52:BR62)</f>
        <v>0</v>
      </c>
      <c r="BS63" s="188">
        <f t="shared" si="45"/>
        <v>0</v>
      </c>
      <c r="BT63" s="187">
        <f t="shared" si="45"/>
        <v>0</v>
      </c>
      <c r="BU63" s="188">
        <f t="shared" si="45"/>
        <v>2</v>
      </c>
      <c r="BV63" s="188">
        <f t="shared" si="45"/>
        <v>1</v>
      </c>
      <c r="BW63" s="188">
        <f t="shared" si="45"/>
        <v>0</v>
      </c>
      <c r="BX63" s="187">
        <f t="shared" si="45"/>
        <v>6</v>
      </c>
      <c r="BY63" s="188">
        <f t="shared" si="45"/>
        <v>1</v>
      </c>
      <c r="BZ63" s="187">
        <f t="shared" si="45"/>
        <v>0</v>
      </c>
      <c r="CA63" s="188">
        <f t="shared" si="45"/>
        <v>0</v>
      </c>
      <c r="CB63" s="187">
        <f t="shared" si="45"/>
        <v>0</v>
      </c>
      <c r="CC63" s="188">
        <f t="shared" si="45"/>
        <v>0</v>
      </c>
      <c r="CD63" s="187">
        <f t="shared" si="45"/>
        <v>0</v>
      </c>
      <c r="CE63" s="188">
        <f t="shared" si="45"/>
        <v>0</v>
      </c>
      <c r="CF63" s="91">
        <f t="shared" si="40"/>
        <v>7</v>
      </c>
      <c r="CG63" s="92">
        <f t="shared" si="40"/>
        <v>3</v>
      </c>
      <c r="CH63" s="93">
        <f>SUM(CH52:CH62)</f>
        <v>10</v>
      </c>
      <c r="CI63" s="206"/>
    </row>
    <row r="64" spans="2:87" ht="15.75" thickTop="1" x14ac:dyDescent="0.25">
      <c r="B64" s="142"/>
      <c r="C64" s="144"/>
      <c r="D64" s="145"/>
      <c r="E64" s="145"/>
      <c r="F64" s="145"/>
      <c r="G64" s="145"/>
      <c r="H64" s="145"/>
      <c r="I64" s="145"/>
      <c r="J64" s="145"/>
      <c r="K64" s="145"/>
      <c r="L64" s="145"/>
      <c r="M64" s="145"/>
      <c r="N64" s="145"/>
      <c r="O64" s="145"/>
      <c r="P64" s="145"/>
      <c r="Q64" s="145"/>
      <c r="R64" s="145"/>
      <c r="S64" s="145"/>
      <c r="T64" s="145"/>
      <c r="U64" s="145"/>
      <c r="V64" s="145"/>
      <c r="W64" s="145"/>
      <c r="X64" s="145"/>
      <c r="Y64" s="145"/>
      <c r="Z64" s="145"/>
      <c r="AA64" s="145"/>
      <c r="AB64" s="145"/>
      <c r="AC64" s="143"/>
      <c r="AE64" s="142"/>
      <c r="AF64" s="144"/>
      <c r="AG64" s="145"/>
      <c r="AH64" s="145"/>
      <c r="AI64" s="145"/>
      <c r="AJ64" s="145"/>
      <c r="AK64" s="145"/>
      <c r="AL64" s="145"/>
      <c r="AM64" s="145"/>
      <c r="AN64" s="145"/>
      <c r="AO64" s="145"/>
      <c r="AP64" s="145"/>
      <c r="AQ64" s="145"/>
      <c r="AR64" s="145"/>
      <c r="AS64" s="145"/>
      <c r="AT64" s="145"/>
      <c r="AU64" s="145"/>
      <c r="AV64" s="145"/>
      <c r="AW64" s="145"/>
      <c r="AX64" s="145"/>
      <c r="AY64" s="145"/>
      <c r="AZ64" s="145"/>
      <c r="BA64" s="145"/>
      <c r="BB64" s="145"/>
      <c r="BC64" s="145"/>
      <c r="BD64" s="145"/>
      <c r="BE64" s="145"/>
      <c r="BF64" s="206"/>
      <c r="BH64" s="142"/>
      <c r="CI64" s="206"/>
    </row>
    <row r="65" spans="2:87" ht="15.75" thickBot="1" x14ac:dyDescent="0.3">
      <c r="B65" s="142"/>
      <c r="C65" s="144"/>
      <c r="D65" s="145"/>
      <c r="E65" s="145"/>
      <c r="F65" s="145"/>
      <c r="G65" s="145"/>
      <c r="H65" s="145"/>
      <c r="I65" s="145"/>
      <c r="J65" s="145"/>
      <c r="K65" s="145"/>
      <c r="L65" s="145"/>
      <c r="M65" s="145"/>
      <c r="N65" s="145"/>
      <c r="O65" s="145"/>
      <c r="P65" s="145"/>
      <c r="Q65" s="145"/>
      <c r="R65" s="145"/>
      <c r="S65" s="145"/>
      <c r="T65" s="145"/>
      <c r="U65" s="145"/>
      <c r="V65" s="145"/>
      <c r="W65" s="145"/>
      <c r="X65" s="145"/>
      <c r="Y65" s="145"/>
      <c r="Z65" s="145"/>
      <c r="AA65" s="145"/>
      <c r="AB65" s="145"/>
      <c r="AC65" s="143"/>
      <c r="AE65" s="142"/>
      <c r="AF65" s="144"/>
      <c r="AG65" s="145"/>
      <c r="AH65" s="145"/>
      <c r="AI65" s="145"/>
      <c r="AJ65" s="145"/>
      <c r="AK65" s="145"/>
      <c r="AL65" s="145"/>
      <c r="AM65" s="145"/>
      <c r="AN65" s="145"/>
      <c r="AO65" s="145"/>
      <c r="AP65" s="145"/>
      <c r="AQ65" s="145"/>
      <c r="AR65" s="145"/>
      <c r="AS65" s="145"/>
      <c r="AT65" s="145"/>
      <c r="AU65" s="145"/>
      <c r="AV65" s="145"/>
      <c r="AW65" s="145"/>
      <c r="AX65" s="145"/>
      <c r="AY65" s="145"/>
      <c r="AZ65" s="145"/>
      <c r="BA65" s="145"/>
      <c r="BB65" s="145"/>
      <c r="BC65" s="145"/>
      <c r="BD65" s="145"/>
      <c r="BE65" s="145"/>
      <c r="BF65" s="206"/>
      <c r="BH65" s="142"/>
      <c r="CI65" s="206"/>
    </row>
    <row r="66" spans="2:87" ht="16.5" customHeight="1" thickTop="1" thickBot="1" x14ac:dyDescent="0.3">
      <c r="B66" s="142"/>
      <c r="C66" s="144"/>
      <c r="D66" s="145"/>
      <c r="E66" s="145"/>
      <c r="F66" s="145"/>
      <c r="G66" s="145"/>
      <c r="H66" s="145"/>
      <c r="I66" s="145"/>
      <c r="J66" s="269" t="s">
        <v>66</v>
      </c>
      <c r="K66" s="276" t="s">
        <v>67</v>
      </c>
      <c r="L66" s="279" t="s">
        <v>54</v>
      </c>
      <c r="M66" s="280"/>
      <c r="N66" s="280"/>
      <c r="O66" s="280"/>
      <c r="P66" s="280"/>
      <c r="Q66" s="280"/>
      <c r="R66" s="280"/>
      <c r="S66" s="280"/>
      <c r="T66" s="280"/>
      <c r="U66" s="280"/>
      <c r="V66" s="280"/>
      <c r="W66" s="280"/>
      <c r="X66" s="280"/>
      <c r="Y66" s="281"/>
      <c r="Z66" s="262" t="s">
        <v>68</v>
      </c>
      <c r="AA66" s="266"/>
      <c r="AB66" s="269" t="s">
        <v>69</v>
      </c>
      <c r="AC66" s="143"/>
      <c r="AE66" s="142"/>
      <c r="AF66" s="144"/>
      <c r="AG66" s="145"/>
      <c r="AH66" s="145"/>
      <c r="AI66" s="145"/>
      <c r="AJ66" s="145"/>
      <c r="AK66" s="145"/>
      <c r="AL66" s="145"/>
      <c r="AM66" s="269" t="s">
        <v>66</v>
      </c>
      <c r="AN66" s="276" t="s">
        <v>67</v>
      </c>
      <c r="AO66" s="279" t="s">
        <v>54</v>
      </c>
      <c r="AP66" s="280"/>
      <c r="AQ66" s="280"/>
      <c r="AR66" s="280"/>
      <c r="AS66" s="280"/>
      <c r="AT66" s="280"/>
      <c r="AU66" s="280"/>
      <c r="AV66" s="280"/>
      <c r="AW66" s="280"/>
      <c r="AX66" s="280"/>
      <c r="AY66" s="280"/>
      <c r="AZ66" s="280"/>
      <c r="BA66" s="280"/>
      <c r="BB66" s="281"/>
      <c r="BC66" s="262" t="s">
        <v>68</v>
      </c>
      <c r="BD66" s="266"/>
      <c r="BE66" s="269" t="s">
        <v>69</v>
      </c>
      <c r="BF66" s="206"/>
      <c r="BH66" s="142"/>
      <c r="BI66" s="218"/>
      <c r="BJ66" s="145"/>
      <c r="BK66" s="145"/>
      <c r="BL66" s="145"/>
      <c r="BM66" s="145"/>
      <c r="BN66" s="145"/>
      <c r="BO66" s="145"/>
      <c r="BP66" s="269" t="s">
        <v>66</v>
      </c>
      <c r="BQ66" s="276" t="s">
        <v>67</v>
      </c>
      <c r="BR66" s="279" t="s">
        <v>54</v>
      </c>
      <c r="BS66" s="280"/>
      <c r="BT66" s="280"/>
      <c r="BU66" s="280"/>
      <c r="BV66" s="280"/>
      <c r="BW66" s="280"/>
      <c r="BX66" s="280"/>
      <c r="BY66" s="280"/>
      <c r="BZ66" s="280"/>
      <c r="CA66" s="280"/>
      <c r="CB66" s="280"/>
      <c r="CC66" s="280"/>
      <c r="CD66" s="280"/>
      <c r="CE66" s="281"/>
      <c r="CF66" s="262" t="s">
        <v>68</v>
      </c>
      <c r="CG66" s="266"/>
      <c r="CH66" s="269" t="s">
        <v>69</v>
      </c>
      <c r="CI66" s="206"/>
    </row>
    <row r="67" spans="2:87" ht="16.5" customHeight="1" thickTop="1" thickBot="1" x14ac:dyDescent="0.3">
      <c r="B67" s="142"/>
      <c r="C67" s="51" t="s">
        <v>60</v>
      </c>
      <c r="D67" s="52" t="s">
        <v>171</v>
      </c>
      <c r="E67" s="53" t="s">
        <v>55</v>
      </c>
      <c r="F67" s="54" t="s">
        <v>56</v>
      </c>
      <c r="G67" s="54" t="s">
        <v>57</v>
      </c>
      <c r="H67" s="54" t="s">
        <v>71</v>
      </c>
      <c r="I67" s="145"/>
      <c r="J67" s="270"/>
      <c r="K67" s="277"/>
      <c r="L67" s="272" t="s">
        <v>72</v>
      </c>
      <c r="M67" s="273"/>
      <c r="N67" s="274" t="s">
        <v>73</v>
      </c>
      <c r="O67" s="275"/>
      <c r="P67" s="274" t="s">
        <v>74</v>
      </c>
      <c r="Q67" s="275"/>
      <c r="R67" s="272" t="s">
        <v>75</v>
      </c>
      <c r="S67" s="273"/>
      <c r="T67" s="272" t="s">
        <v>76</v>
      </c>
      <c r="U67" s="273"/>
      <c r="V67" s="272" t="s">
        <v>77</v>
      </c>
      <c r="W67" s="273"/>
      <c r="X67" s="272" t="s">
        <v>78</v>
      </c>
      <c r="Y67" s="273"/>
      <c r="Z67" s="267"/>
      <c r="AA67" s="268"/>
      <c r="AB67" s="270"/>
      <c r="AC67" s="143"/>
      <c r="AE67" s="142"/>
      <c r="AF67" s="51" t="s">
        <v>60</v>
      </c>
      <c r="AG67" s="52" t="s">
        <v>171</v>
      </c>
      <c r="AH67" s="53" t="s">
        <v>55</v>
      </c>
      <c r="AI67" s="54" t="s">
        <v>56</v>
      </c>
      <c r="AJ67" s="54" t="s">
        <v>57</v>
      </c>
      <c r="AK67" s="54" t="s">
        <v>71</v>
      </c>
      <c r="AL67" s="145"/>
      <c r="AM67" s="270"/>
      <c r="AN67" s="277"/>
      <c r="AO67" s="272" t="s">
        <v>72</v>
      </c>
      <c r="AP67" s="273"/>
      <c r="AQ67" s="274" t="s">
        <v>73</v>
      </c>
      <c r="AR67" s="275"/>
      <c r="AS67" s="274" t="s">
        <v>74</v>
      </c>
      <c r="AT67" s="275"/>
      <c r="AU67" s="272" t="s">
        <v>75</v>
      </c>
      <c r="AV67" s="273"/>
      <c r="AW67" s="272" t="s">
        <v>76</v>
      </c>
      <c r="AX67" s="273"/>
      <c r="AY67" s="272" t="s">
        <v>77</v>
      </c>
      <c r="AZ67" s="273"/>
      <c r="BA67" s="272" t="s">
        <v>78</v>
      </c>
      <c r="BB67" s="273"/>
      <c r="BC67" s="267"/>
      <c r="BD67" s="268"/>
      <c r="BE67" s="270"/>
      <c r="BF67" s="206"/>
      <c r="BH67" s="142"/>
      <c r="BI67" s="51" t="s">
        <v>60</v>
      </c>
      <c r="BJ67" s="52" t="s">
        <v>171</v>
      </c>
      <c r="BK67" s="53" t="s">
        <v>55</v>
      </c>
      <c r="BL67" s="54" t="s">
        <v>56</v>
      </c>
      <c r="BM67" s="54" t="s">
        <v>57</v>
      </c>
      <c r="BN67" s="54" t="s">
        <v>71</v>
      </c>
      <c r="BO67" s="145"/>
      <c r="BP67" s="270"/>
      <c r="BQ67" s="277"/>
      <c r="BR67" s="272" t="s">
        <v>72</v>
      </c>
      <c r="BS67" s="273"/>
      <c r="BT67" s="274" t="s">
        <v>73</v>
      </c>
      <c r="BU67" s="275"/>
      <c r="BV67" s="274" t="s">
        <v>74</v>
      </c>
      <c r="BW67" s="275"/>
      <c r="BX67" s="272" t="s">
        <v>75</v>
      </c>
      <c r="BY67" s="273"/>
      <c r="BZ67" s="272" t="s">
        <v>76</v>
      </c>
      <c r="CA67" s="273"/>
      <c r="CB67" s="272" t="s">
        <v>77</v>
      </c>
      <c r="CC67" s="273"/>
      <c r="CD67" s="272" t="s">
        <v>78</v>
      </c>
      <c r="CE67" s="273"/>
      <c r="CF67" s="267"/>
      <c r="CG67" s="268"/>
      <c r="CH67" s="270"/>
      <c r="CI67" s="206"/>
    </row>
    <row r="68" spans="2:87" ht="16.5" thickTop="1" thickBot="1" x14ac:dyDescent="0.3">
      <c r="B68" s="142"/>
      <c r="C68" s="48">
        <v>1</v>
      </c>
      <c r="D68" s="154" t="str">
        <f>K69</f>
        <v>CALCULOS DE LA VIA BILIAR</v>
      </c>
      <c r="E68" s="154">
        <f t="shared" ref="E68:F78" si="46">Z69</f>
        <v>293</v>
      </c>
      <c r="F68" s="155">
        <f t="shared" si="46"/>
        <v>989</v>
      </c>
      <c r="G68" s="155">
        <f>+Tabla156725[[#This Row],[H]]+Tabla156725[[#This Row],[M]]</f>
        <v>1282</v>
      </c>
      <c r="H68" s="156">
        <f>G68/G79</f>
        <v>0.23579179694684568</v>
      </c>
      <c r="I68" s="145"/>
      <c r="J68" s="271"/>
      <c r="K68" s="278"/>
      <c r="L68" s="51" t="s">
        <v>55</v>
      </c>
      <c r="M68" s="86" t="s">
        <v>56</v>
      </c>
      <c r="N68" s="87" t="s">
        <v>55</v>
      </c>
      <c r="O68" s="86" t="s">
        <v>56</v>
      </c>
      <c r="P68" s="87" t="s">
        <v>55</v>
      </c>
      <c r="Q68" s="86" t="s">
        <v>56</v>
      </c>
      <c r="R68" s="87" t="s">
        <v>55</v>
      </c>
      <c r="S68" s="86" t="s">
        <v>56</v>
      </c>
      <c r="T68" s="87" t="s">
        <v>55</v>
      </c>
      <c r="U68" s="86" t="s">
        <v>56</v>
      </c>
      <c r="V68" s="87" t="s">
        <v>55</v>
      </c>
      <c r="W68" s="86" t="s">
        <v>56</v>
      </c>
      <c r="X68" s="87" t="s">
        <v>55</v>
      </c>
      <c r="Y68" s="88" t="s">
        <v>56</v>
      </c>
      <c r="Z68" s="89" t="s">
        <v>55</v>
      </c>
      <c r="AA68" s="90" t="s">
        <v>56</v>
      </c>
      <c r="AB68" s="271"/>
      <c r="AC68" s="143"/>
      <c r="AE68" s="142"/>
      <c r="AF68" s="48">
        <v>1</v>
      </c>
      <c r="AG68" s="154" t="str">
        <f>AN69</f>
        <v>CALCULOS DE LA VIA BILIAR</v>
      </c>
      <c r="AH68" s="154">
        <f t="shared" ref="AH68:AI78" si="47">BC69</f>
        <v>293</v>
      </c>
      <c r="AI68" s="155">
        <f t="shared" si="47"/>
        <v>989</v>
      </c>
      <c r="AJ68" s="155">
        <f>+Tabla15672528[[#This Row],[H]]+Tabla15672528[[#This Row],[M]]</f>
        <v>1282</v>
      </c>
      <c r="AK68" s="156">
        <f>AJ68/AJ79</f>
        <v>0.23609576427255985</v>
      </c>
      <c r="AL68" s="145"/>
      <c r="AM68" s="270"/>
      <c r="AN68" s="278"/>
      <c r="AO68" s="51" t="s">
        <v>55</v>
      </c>
      <c r="AP68" s="86" t="s">
        <v>56</v>
      </c>
      <c r="AQ68" s="87" t="s">
        <v>55</v>
      </c>
      <c r="AR68" s="86" t="s">
        <v>56</v>
      </c>
      <c r="AS68" s="87" t="s">
        <v>55</v>
      </c>
      <c r="AT68" s="86" t="s">
        <v>56</v>
      </c>
      <c r="AU68" s="87" t="s">
        <v>55</v>
      </c>
      <c r="AV68" s="86" t="s">
        <v>56</v>
      </c>
      <c r="AW68" s="87" t="s">
        <v>55</v>
      </c>
      <c r="AX68" s="86" t="s">
        <v>56</v>
      </c>
      <c r="AY68" s="87" t="s">
        <v>55</v>
      </c>
      <c r="AZ68" s="86" t="s">
        <v>56</v>
      </c>
      <c r="BA68" s="87" t="s">
        <v>55</v>
      </c>
      <c r="BB68" s="88" t="s">
        <v>56</v>
      </c>
      <c r="BC68" s="89" t="s">
        <v>55</v>
      </c>
      <c r="BD68" s="90" t="s">
        <v>56</v>
      </c>
      <c r="BE68" s="271"/>
      <c r="BF68" s="206"/>
      <c r="BH68" s="142"/>
      <c r="BI68" s="48">
        <v>1</v>
      </c>
      <c r="BJ68" s="154" t="str">
        <f>BQ69</f>
        <v>DOLOR PELVICO Y PERINEAL</v>
      </c>
      <c r="BK68" s="154">
        <f t="shared" ref="BK68:BL78" si="48">CF69</f>
        <v>1</v>
      </c>
      <c r="BL68" s="155">
        <f t="shared" si="48"/>
        <v>0</v>
      </c>
      <c r="BM68" s="155">
        <f>+Tabla1567252839[[#This Row],[H]]+Tabla1567252839[[#This Row],[M]]</f>
        <v>1</v>
      </c>
      <c r="BN68" s="156">
        <f>BM68/BM79</f>
        <v>0.14285714285714285</v>
      </c>
      <c r="BO68" s="145"/>
      <c r="BP68" s="270"/>
      <c r="BQ68" s="278"/>
      <c r="BR68" s="51" t="s">
        <v>55</v>
      </c>
      <c r="BS68" s="86" t="s">
        <v>56</v>
      </c>
      <c r="BT68" s="87" t="s">
        <v>55</v>
      </c>
      <c r="BU68" s="86" t="s">
        <v>56</v>
      </c>
      <c r="BV68" s="87" t="s">
        <v>55</v>
      </c>
      <c r="BW68" s="86" t="s">
        <v>56</v>
      </c>
      <c r="BX68" s="87" t="s">
        <v>55</v>
      </c>
      <c r="BY68" s="86" t="s">
        <v>56</v>
      </c>
      <c r="BZ68" s="87" t="s">
        <v>55</v>
      </c>
      <c r="CA68" s="86" t="s">
        <v>56</v>
      </c>
      <c r="CB68" s="87" t="s">
        <v>55</v>
      </c>
      <c r="CC68" s="86" t="s">
        <v>56</v>
      </c>
      <c r="CD68" s="87" t="s">
        <v>55</v>
      </c>
      <c r="CE68" s="88" t="s">
        <v>56</v>
      </c>
      <c r="CF68" s="89" t="s">
        <v>55</v>
      </c>
      <c r="CG68" s="90" t="s">
        <v>56</v>
      </c>
      <c r="CH68" s="271"/>
      <c r="CI68" s="206"/>
    </row>
    <row r="69" spans="2:87" ht="15.75" thickTop="1" x14ac:dyDescent="0.25">
      <c r="B69" s="142"/>
      <c r="C69" s="49">
        <v>2</v>
      </c>
      <c r="D69" s="157" t="str">
        <f t="shared" ref="D69:D77" si="49">K70</f>
        <v>HERNIA INGUINAL</v>
      </c>
      <c r="E69" s="157">
        <f t="shared" si="46"/>
        <v>680</v>
      </c>
      <c r="F69" s="158">
        <f t="shared" si="46"/>
        <v>176</v>
      </c>
      <c r="G69" s="158">
        <f>+Tabla156725[[#This Row],[H]]+Tabla156725[[#This Row],[M]]</f>
        <v>856</v>
      </c>
      <c r="H69" s="159">
        <f>G69/G79</f>
        <v>0.15743976457605297</v>
      </c>
      <c r="I69" s="145"/>
      <c r="J69" s="163">
        <v>1</v>
      </c>
      <c r="K69" s="164" t="s">
        <v>81</v>
      </c>
      <c r="L69" s="165">
        <v>0</v>
      </c>
      <c r="M69" s="166">
        <v>0</v>
      </c>
      <c r="N69" s="165">
        <v>0</v>
      </c>
      <c r="O69" s="166">
        <v>0</v>
      </c>
      <c r="P69" s="165">
        <v>0</v>
      </c>
      <c r="Q69" s="166">
        <v>0</v>
      </c>
      <c r="R69" s="165">
        <v>0</v>
      </c>
      <c r="S69" s="166">
        <v>0</v>
      </c>
      <c r="T69" s="165">
        <v>9</v>
      </c>
      <c r="U69" s="166">
        <v>84</v>
      </c>
      <c r="V69" s="165">
        <v>142</v>
      </c>
      <c r="W69" s="166">
        <v>607</v>
      </c>
      <c r="X69" s="165">
        <v>142</v>
      </c>
      <c r="Y69" s="166">
        <v>298</v>
      </c>
      <c r="Z69" s="167">
        <f t="shared" ref="Z69:AA80" si="50">L69+N69+P69+R69+T69+V69+X69</f>
        <v>293</v>
      </c>
      <c r="AA69" s="168">
        <f t="shared" si="50"/>
        <v>989</v>
      </c>
      <c r="AB69" s="169">
        <f>SUM(Z69:AA69)</f>
        <v>1282</v>
      </c>
      <c r="AC69" s="143"/>
      <c r="AE69" s="142"/>
      <c r="AF69" s="49">
        <v>2</v>
      </c>
      <c r="AG69" s="157" t="str">
        <f t="shared" ref="AG69:AG77" si="51">AN70</f>
        <v>HERNIA INGUINAL</v>
      </c>
      <c r="AH69" s="157">
        <f t="shared" si="47"/>
        <v>679</v>
      </c>
      <c r="AI69" s="158">
        <f t="shared" si="47"/>
        <v>176</v>
      </c>
      <c r="AJ69" s="158">
        <f>+Tabla15672528[[#This Row],[H]]+Tabla15672528[[#This Row],[M]]</f>
        <v>855</v>
      </c>
      <c r="AK69" s="159">
        <f>AJ69/AJ79</f>
        <v>0.15745856353591159</v>
      </c>
      <c r="AL69" s="145"/>
      <c r="AM69" s="163">
        <v>1</v>
      </c>
      <c r="AN69" s="164" t="s">
        <v>81</v>
      </c>
      <c r="AO69" s="165">
        <v>0</v>
      </c>
      <c r="AP69" s="166">
        <v>0</v>
      </c>
      <c r="AQ69" s="165">
        <v>0</v>
      </c>
      <c r="AR69" s="166">
        <v>0</v>
      </c>
      <c r="AS69" s="165">
        <v>0</v>
      </c>
      <c r="AT69" s="166">
        <v>0</v>
      </c>
      <c r="AU69" s="165">
        <v>0</v>
      </c>
      <c r="AV69" s="166">
        <v>0</v>
      </c>
      <c r="AW69" s="165">
        <v>9</v>
      </c>
      <c r="AX69" s="166">
        <v>84</v>
      </c>
      <c r="AY69" s="165">
        <v>142</v>
      </c>
      <c r="AZ69" s="166">
        <v>607</v>
      </c>
      <c r="BA69" s="165">
        <v>142</v>
      </c>
      <c r="BB69" s="166">
        <v>298</v>
      </c>
      <c r="BC69" s="167">
        <f t="shared" ref="BC69:BD80" si="52">AO69+AQ69+AS69+AU69+AW69+AY69+BA69</f>
        <v>293</v>
      </c>
      <c r="BD69" s="168">
        <f t="shared" si="52"/>
        <v>989</v>
      </c>
      <c r="BE69" s="169">
        <f>SUM(BC69:BD69)</f>
        <v>1282</v>
      </c>
      <c r="BF69" s="206"/>
      <c r="BH69" s="142"/>
      <c r="BI69" s="49">
        <v>2</v>
      </c>
      <c r="BJ69" s="157" t="str">
        <f t="shared" ref="BJ69:BJ74" si="53">BQ70</f>
        <v>HERIDA (s) DE MIEMBRO SUPERIOR</v>
      </c>
      <c r="BK69" s="157">
        <f t="shared" si="48"/>
        <v>1</v>
      </c>
      <c r="BL69" s="158">
        <f t="shared" si="48"/>
        <v>0</v>
      </c>
      <c r="BM69" s="158">
        <f>+Tabla1567252839[[#This Row],[H]]+Tabla1567252839[[#This Row],[M]]</f>
        <v>1</v>
      </c>
      <c r="BN69" s="159">
        <f>BM69/BM79</f>
        <v>0.14285714285714285</v>
      </c>
      <c r="BO69" s="145"/>
      <c r="BP69" s="163">
        <v>1</v>
      </c>
      <c r="BQ69" s="164" t="s">
        <v>259</v>
      </c>
      <c r="BR69" s="165">
        <v>0</v>
      </c>
      <c r="BS69" s="166">
        <v>0</v>
      </c>
      <c r="BT69" s="165">
        <v>0</v>
      </c>
      <c r="BU69" s="166">
        <v>0</v>
      </c>
      <c r="BV69" s="165">
        <v>0</v>
      </c>
      <c r="BW69" s="166">
        <v>0</v>
      </c>
      <c r="BX69" s="165">
        <v>1</v>
      </c>
      <c r="BY69" s="166">
        <v>0</v>
      </c>
      <c r="BZ69" s="165">
        <v>0</v>
      </c>
      <c r="CA69" s="166">
        <v>0</v>
      </c>
      <c r="CB69" s="165">
        <v>0</v>
      </c>
      <c r="CC69" s="166">
        <v>0</v>
      </c>
      <c r="CD69" s="165">
        <v>0</v>
      </c>
      <c r="CE69" s="166">
        <v>0</v>
      </c>
      <c r="CF69" s="167">
        <f t="shared" ref="CF69:CG80" si="54">BR69+BT69+BV69+BX69+BZ69+CB69+CD69</f>
        <v>1</v>
      </c>
      <c r="CG69" s="168">
        <f t="shared" si="54"/>
        <v>0</v>
      </c>
      <c r="CH69" s="169">
        <f>SUM(CF69:CG69)</f>
        <v>1</v>
      </c>
      <c r="CI69" s="206"/>
    </row>
    <row r="70" spans="2:87" x14ac:dyDescent="0.25">
      <c r="B70" s="142"/>
      <c r="C70" s="49">
        <v>3</v>
      </c>
      <c r="D70" s="157" t="str">
        <f t="shared" si="49"/>
        <v>HERNIA UMBILICAL</v>
      </c>
      <c r="E70" s="157">
        <f t="shared" si="46"/>
        <v>243</v>
      </c>
      <c r="F70" s="158">
        <f t="shared" si="46"/>
        <v>230</v>
      </c>
      <c r="G70" s="158">
        <f>+Tabla156725[[#This Row],[H]]+Tabla156725[[#This Row],[M]]</f>
        <v>473</v>
      </c>
      <c r="H70" s="159">
        <f>G70/G79</f>
        <v>8.6996505425786283E-2</v>
      </c>
      <c r="I70" s="145"/>
      <c r="J70" s="170">
        <v>2</v>
      </c>
      <c r="K70" s="157" t="s">
        <v>146</v>
      </c>
      <c r="L70" s="171">
        <v>0</v>
      </c>
      <c r="M70" s="172">
        <v>0</v>
      </c>
      <c r="N70" s="171">
        <v>0</v>
      </c>
      <c r="O70" s="172">
        <v>0</v>
      </c>
      <c r="P70" s="171">
        <v>0</v>
      </c>
      <c r="Q70" s="172">
        <v>0</v>
      </c>
      <c r="R70" s="171">
        <v>1</v>
      </c>
      <c r="S70" s="172">
        <v>0</v>
      </c>
      <c r="T70" s="171">
        <v>38</v>
      </c>
      <c r="U70" s="172">
        <v>2</v>
      </c>
      <c r="V70" s="171">
        <v>277</v>
      </c>
      <c r="W70" s="172">
        <v>79</v>
      </c>
      <c r="X70" s="171">
        <v>364</v>
      </c>
      <c r="Y70" s="172">
        <v>95</v>
      </c>
      <c r="Z70" s="173">
        <f t="shared" si="50"/>
        <v>680</v>
      </c>
      <c r="AA70" s="174">
        <f t="shared" si="50"/>
        <v>176</v>
      </c>
      <c r="AB70" s="175">
        <f t="shared" ref="AB70:AB79" si="55">SUM(Z70:AA70)</f>
        <v>856</v>
      </c>
      <c r="AC70" s="143"/>
      <c r="AE70" s="142"/>
      <c r="AF70" s="49">
        <v>3</v>
      </c>
      <c r="AG70" s="157" t="str">
        <f t="shared" si="51"/>
        <v>HERNIA UMBILICAL</v>
      </c>
      <c r="AH70" s="157">
        <f t="shared" si="47"/>
        <v>243</v>
      </c>
      <c r="AI70" s="158">
        <f t="shared" si="47"/>
        <v>230</v>
      </c>
      <c r="AJ70" s="158">
        <f>+Tabla15672528[[#This Row],[H]]+Tabla15672528[[#This Row],[M]]</f>
        <v>473</v>
      </c>
      <c r="AK70" s="159">
        <f>AJ70/AJ79</f>
        <v>8.7108655616942907E-2</v>
      </c>
      <c r="AL70" s="145"/>
      <c r="AM70" s="170">
        <v>2</v>
      </c>
      <c r="AN70" s="157" t="s">
        <v>146</v>
      </c>
      <c r="AO70" s="171">
        <v>0</v>
      </c>
      <c r="AP70" s="172">
        <v>0</v>
      </c>
      <c r="AQ70" s="171">
        <v>0</v>
      </c>
      <c r="AR70" s="172">
        <v>0</v>
      </c>
      <c r="AS70" s="171">
        <v>0</v>
      </c>
      <c r="AT70" s="172">
        <v>0</v>
      </c>
      <c r="AU70" s="171">
        <v>0</v>
      </c>
      <c r="AV70" s="172">
        <v>0</v>
      </c>
      <c r="AW70" s="171">
        <v>38</v>
      </c>
      <c r="AX70" s="172">
        <v>2</v>
      </c>
      <c r="AY70" s="171">
        <v>277</v>
      </c>
      <c r="AZ70" s="172">
        <v>79</v>
      </c>
      <c r="BA70" s="171">
        <v>364</v>
      </c>
      <c r="BB70" s="172">
        <v>95</v>
      </c>
      <c r="BC70" s="173">
        <f t="shared" si="52"/>
        <v>679</v>
      </c>
      <c r="BD70" s="174">
        <f t="shared" si="52"/>
        <v>176</v>
      </c>
      <c r="BE70" s="175">
        <f t="shared" ref="BE70:BE79" si="56">SUM(BC70:BD70)</f>
        <v>855</v>
      </c>
      <c r="BF70" s="206"/>
      <c r="BH70" s="142"/>
      <c r="BI70" s="49">
        <v>3</v>
      </c>
      <c r="BJ70" s="157" t="str">
        <f t="shared" si="53"/>
        <v>LIPOMATOSIS NO ESPECIFICADA</v>
      </c>
      <c r="BK70" s="157">
        <f t="shared" si="48"/>
        <v>0</v>
      </c>
      <c r="BL70" s="158">
        <f t="shared" si="48"/>
        <v>1</v>
      </c>
      <c r="BM70" s="158">
        <f>+Tabla1567252839[[#This Row],[H]]+Tabla1567252839[[#This Row],[M]]</f>
        <v>1</v>
      </c>
      <c r="BN70" s="159">
        <f>BM70/BM79</f>
        <v>0.14285714285714285</v>
      </c>
      <c r="BO70" s="145"/>
      <c r="BP70" s="170">
        <v>2</v>
      </c>
      <c r="BQ70" s="157" t="s">
        <v>260</v>
      </c>
      <c r="BR70" s="171">
        <v>0</v>
      </c>
      <c r="BS70" s="172">
        <v>0</v>
      </c>
      <c r="BT70" s="171">
        <v>0</v>
      </c>
      <c r="BU70" s="172">
        <v>0</v>
      </c>
      <c r="BV70" s="171">
        <v>0</v>
      </c>
      <c r="BW70" s="172">
        <v>0</v>
      </c>
      <c r="BX70" s="171">
        <v>1</v>
      </c>
      <c r="BY70" s="172">
        <v>0</v>
      </c>
      <c r="BZ70" s="171">
        <v>0</v>
      </c>
      <c r="CA70" s="172">
        <v>0</v>
      </c>
      <c r="CB70" s="171">
        <v>0</v>
      </c>
      <c r="CC70" s="172">
        <v>0</v>
      </c>
      <c r="CD70" s="171">
        <v>0</v>
      </c>
      <c r="CE70" s="172">
        <v>0</v>
      </c>
      <c r="CF70" s="173">
        <f t="shared" si="54"/>
        <v>1</v>
      </c>
      <c r="CG70" s="174">
        <f t="shared" si="54"/>
        <v>0</v>
      </c>
      <c r="CH70" s="175">
        <f t="shared" ref="CH70:CH79" si="57">SUM(CF70:CG70)</f>
        <v>1</v>
      </c>
      <c r="CI70" s="206"/>
    </row>
    <row r="71" spans="2:87" x14ac:dyDescent="0.25">
      <c r="B71" s="142"/>
      <c r="C71" s="49">
        <v>4</v>
      </c>
      <c r="D71" s="157" t="str">
        <f t="shared" si="49"/>
        <v>OTRAS HERNIAS VENTRALES Y LAS NO ESPECIFICADAS SIN OBSTRUCCION O GANGRENA</v>
      </c>
      <c r="E71" s="157">
        <f t="shared" si="46"/>
        <v>142</v>
      </c>
      <c r="F71" s="158">
        <f t="shared" si="46"/>
        <v>244</v>
      </c>
      <c r="G71" s="158">
        <f>+Tabla156725[[#This Row],[H]]+Tabla156725[[#This Row],[M]]</f>
        <v>386</v>
      </c>
      <c r="H71" s="159">
        <f>G71/G79</f>
        <v>7.0995034026117343E-2</v>
      </c>
      <c r="I71" s="145"/>
      <c r="J71" s="176">
        <v>3</v>
      </c>
      <c r="K71" s="177" t="s">
        <v>149</v>
      </c>
      <c r="L71" s="171">
        <v>0</v>
      </c>
      <c r="M71" s="172">
        <v>0</v>
      </c>
      <c r="N71" s="171">
        <v>0</v>
      </c>
      <c r="O71" s="172">
        <v>0</v>
      </c>
      <c r="P71" s="171">
        <v>0</v>
      </c>
      <c r="Q71" s="172">
        <v>0</v>
      </c>
      <c r="R71" s="171">
        <v>0</v>
      </c>
      <c r="S71" s="172">
        <v>0</v>
      </c>
      <c r="T71" s="171">
        <v>25</v>
      </c>
      <c r="U71" s="172">
        <v>21</v>
      </c>
      <c r="V71" s="171">
        <v>144</v>
      </c>
      <c r="W71" s="172">
        <v>162</v>
      </c>
      <c r="X71" s="171">
        <v>74</v>
      </c>
      <c r="Y71" s="172">
        <v>47</v>
      </c>
      <c r="Z71" s="173">
        <f t="shared" si="50"/>
        <v>243</v>
      </c>
      <c r="AA71" s="174">
        <f t="shared" si="50"/>
        <v>230</v>
      </c>
      <c r="AB71" s="175">
        <f t="shared" si="55"/>
        <v>473</v>
      </c>
      <c r="AC71" s="143"/>
      <c r="AE71" s="142"/>
      <c r="AF71" s="49">
        <v>4</v>
      </c>
      <c r="AG71" s="157" t="str">
        <f t="shared" si="51"/>
        <v>HERNIAS VENTRALES Y LAS NO ESPECIFICADAS SIN OBSTRUCCION O GANGRENA</v>
      </c>
      <c r="AH71" s="157">
        <f t="shared" si="47"/>
        <v>142</v>
      </c>
      <c r="AI71" s="158">
        <f t="shared" si="47"/>
        <v>244</v>
      </c>
      <c r="AJ71" s="158">
        <f>+Tabla15672528[[#This Row],[H]]+Tabla15672528[[#This Row],[M]]</f>
        <v>386</v>
      </c>
      <c r="AK71" s="159">
        <f>AJ71/AJ79</f>
        <v>7.1086556169429091E-2</v>
      </c>
      <c r="AL71" s="145"/>
      <c r="AM71" s="176">
        <v>3</v>
      </c>
      <c r="AN71" s="177" t="s">
        <v>149</v>
      </c>
      <c r="AO71" s="171">
        <v>0</v>
      </c>
      <c r="AP71" s="172">
        <v>0</v>
      </c>
      <c r="AQ71" s="171">
        <v>0</v>
      </c>
      <c r="AR71" s="172">
        <v>0</v>
      </c>
      <c r="AS71" s="171">
        <v>0</v>
      </c>
      <c r="AT71" s="172">
        <v>0</v>
      </c>
      <c r="AU71" s="171">
        <v>0</v>
      </c>
      <c r="AV71" s="172">
        <v>0</v>
      </c>
      <c r="AW71" s="171">
        <v>25</v>
      </c>
      <c r="AX71" s="172">
        <v>21</v>
      </c>
      <c r="AY71" s="171">
        <v>144</v>
      </c>
      <c r="AZ71" s="172">
        <v>162</v>
      </c>
      <c r="BA71" s="171">
        <v>74</v>
      </c>
      <c r="BB71" s="172">
        <v>47</v>
      </c>
      <c r="BC71" s="173">
        <f t="shared" si="52"/>
        <v>243</v>
      </c>
      <c r="BD71" s="174">
        <f t="shared" si="52"/>
        <v>230</v>
      </c>
      <c r="BE71" s="175">
        <f t="shared" si="56"/>
        <v>473</v>
      </c>
      <c r="BF71" s="206"/>
      <c r="BH71" s="142"/>
      <c r="BI71" s="49">
        <v>4</v>
      </c>
      <c r="BJ71" s="157" t="str">
        <f t="shared" si="53"/>
        <v>HIPERTROFIA DE LA MAMA</v>
      </c>
      <c r="BK71" s="157">
        <f t="shared" si="48"/>
        <v>1</v>
      </c>
      <c r="BL71" s="158">
        <f t="shared" si="48"/>
        <v>0</v>
      </c>
      <c r="BM71" s="158">
        <f>+Tabla1567252839[[#This Row],[H]]+Tabla1567252839[[#This Row],[M]]</f>
        <v>1</v>
      </c>
      <c r="BN71" s="159">
        <f>BM71/BM79</f>
        <v>0.14285714285714285</v>
      </c>
      <c r="BO71" s="145"/>
      <c r="BP71" s="176">
        <v>3</v>
      </c>
      <c r="BQ71" s="177" t="s">
        <v>173</v>
      </c>
      <c r="BR71" s="171">
        <v>0</v>
      </c>
      <c r="BS71" s="172">
        <v>0</v>
      </c>
      <c r="BT71" s="171">
        <v>0</v>
      </c>
      <c r="BU71" s="172">
        <v>0</v>
      </c>
      <c r="BV71" s="171">
        <v>0</v>
      </c>
      <c r="BW71" s="172">
        <v>0</v>
      </c>
      <c r="BX71" s="171">
        <v>0</v>
      </c>
      <c r="BY71" s="172">
        <v>1</v>
      </c>
      <c r="BZ71" s="171">
        <v>0</v>
      </c>
      <c r="CA71" s="172">
        <v>0</v>
      </c>
      <c r="CB71" s="171">
        <v>0</v>
      </c>
      <c r="CC71" s="172">
        <v>0</v>
      </c>
      <c r="CD71" s="171">
        <v>0</v>
      </c>
      <c r="CE71" s="172">
        <v>0</v>
      </c>
      <c r="CF71" s="173">
        <f t="shared" si="54"/>
        <v>0</v>
      </c>
      <c r="CG71" s="174">
        <f t="shared" si="54"/>
        <v>1</v>
      </c>
      <c r="CH71" s="175">
        <f t="shared" si="57"/>
        <v>1</v>
      </c>
      <c r="CI71" s="206"/>
    </row>
    <row r="72" spans="2:87" x14ac:dyDescent="0.25">
      <c r="B72" s="142"/>
      <c r="C72" s="49">
        <v>5</v>
      </c>
      <c r="D72" s="157" t="str">
        <f t="shared" si="49"/>
        <v>LIPOMATOSIS NO ESPECIFICADA</v>
      </c>
      <c r="E72" s="157">
        <f t="shared" si="46"/>
        <v>91</v>
      </c>
      <c r="F72" s="158">
        <f t="shared" si="46"/>
        <v>129</v>
      </c>
      <c r="G72" s="158">
        <f>+Tabla156725[[#This Row],[H]]+Tabla156725[[#This Row],[M]]</f>
        <v>220</v>
      </c>
      <c r="H72" s="159">
        <f>G72/G79</f>
        <v>4.0463490895714549E-2</v>
      </c>
      <c r="I72" s="145"/>
      <c r="J72" s="170">
        <v>4</v>
      </c>
      <c r="K72" s="157" t="s">
        <v>172</v>
      </c>
      <c r="L72" s="171">
        <v>0</v>
      </c>
      <c r="M72" s="172">
        <v>0</v>
      </c>
      <c r="N72" s="171">
        <v>0</v>
      </c>
      <c r="O72" s="172">
        <v>0</v>
      </c>
      <c r="P72" s="171">
        <v>0</v>
      </c>
      <c r="Q72" s="172">
        <v>0</v>
      </c>
      <c r="R72" s="171">
        <v>0</v>
      </c>
      <c r="S72" s="172">
        <v>0</v>
      </c>
      <c r="T72" s="171">
        <v>0</v>
      </c>
      <c r="U72" s="172">
        <v>4</v>
      </c>
      <c r="V72" s="171">
        <v>60</v>
      </c>
      <c r="W72" s="172">
        <v>115</v>
      </c>
      <c r="X72" s="171">
        <v>82</v>
      </c>
      <c r="Y72" s="172">
        <v>125</v>
      </c>
      <c r="Z72" s="173">
        <f t="shared" si="50"/>
        <v>142</v>
      </c>
      <c r="AA72" s="174">
        <f t="shared" si="50"/>
        <v>244</v>
      </c>
      <c r="AB72" s="175">
        <f t="shared" si="55"/>
        <v>386</v>
      </c>
      <c r="AC72" s="143"/>
      <c r="AE72" s="142"/>
      <c r="AF72" s="49">
        <v>5</v>
      </c>
      <c r="AG72" s="157" t="str">
        <f t="shared" si="51"/>
        <v>LIPOMATOSIS NO ESPECIFICADA</v>
      </c>
      <c r="AH72" s="157">
        <f t="shared" si="47"/>
        <v>91</v>
      </c>
      <c r="AI72" s="158">
        <f t="shared" si="47"/>
        <v>128</v>
      </c>
      <c r="AJ72" s="158">
        <f>+Tabla15672528[[#This Row],[H]]+Tabla15672528[[#This Row],[M]]</f>
        <v>219</v>
      </c>
      <c r="AK72" s="159">
        <f>AJ72/AJ79</f>
        <v>4.0331491712707182E-2</v>
      </c>
      <c r="AL72" s="145"/>
      <c r="AM72" s="170">
        <v>4</v>
      </c>
      <c r="AN72" s="157" t="s">
        <v>151</v>
      </c>
      <c r="AO72" s="171">
        <v>0</v>
      </c>
      <c r="AP72" s="172">
        <v>0</v>
      </c>
      <c r="AQ72" s="171">
        <v>0</v>
      </c>
      <c r="AR72" s="172">
        <v>0</v>
      </c>
      <c r="AS72" s="171">
        <v>0</v>
      </c>
      <c r="AT72" s="172">
        <v>0</v>
      </c>
      <c r="AU72" s="171">
        <v>0</v>
      </c>
      <c r="AV72" s="172">
        <v>0</v>
      </c>
      <c r="AW72" s="171">
        <v>0</v>
      </c>
      <c r="AX72" s="172">
        <v>4</v>
      </c>
      <c r="AY72" s="171">
        <v>60</v>
      </c>
      <c r="AZ72" s="172">
        <v>115</v>
      </c>
      <c r="BA72" s="171">
        <v>82</v>
      </c>
      <c r="BB72" s="172">
        <v>125</v>
      </c>
      <c r="BC72" s="173">
        <f t="shared" si="52"/>
        <v>142</v>
      </c>
      <c r="BD72" s="174">
        <f t="shared" si="52"/>
        <v>244</v>
      </c>
      <c r="BE72" s="175">
        <f t="shared" si="56"/>
        <v>386</v>
      </c>
      <c r="BF72" s="206"/>
      <c r="BH72" s="142"/>
      <c r="BI72" s="49">
        <v>5</v>
      </c>
      <c r="BJ72" s="157" t="str">
        <f t="shared" si="53"/>
        <v>TUMEFACCION, MASA O PROMINENCIA LOCALIZADA EN EL MIEMBRO SUPERIOR</v>
      </c>
      <c r="BK72" s="157">
        <f t="shared" si="48"/>
        <v>0</v>
      </c>
      <c r="BL72" s="158">
        <f t="shared" si="48"/>
        <v>1</v>
      </c>
      <c r="BM72" s="158">
        <f>+Tabla1567252839[[#This Row],[H]]+Tabla1567252839[[#This Row],[M]]</f>
        <v>1</v>
      </c>
      <c r="BN72" s="159">
        <f>BM72/BM79</f>
        <v>0.14285714285714285</v>
      </c>
      <c r="BO72" s="145"/>
      <c r="BP72" s="170">
        <v>4</v>
      </c>
      <c r="BQ72" s="157" t="s">
        <v>199</v>
      </c>
      <c r="BR72" s="171">
        <v>0</v>
      </c>
      <c r="BS72" s="172">
        <v>0</v>
      </c>
      <c r="BT72" s="171">
        <v>0</v>
      </c>
      <c r="BU72" s="172">
        <v>0</v>
      </c>
      <c r="BV72" s="171">
        <v>0</v>
      </c>
      <c r="BW72" s="172">
        <v>0</v>
      </c>
      <c r="BX72" s="171">
        <v>1</v>
      </c>
      <c r="BY72" s="172">
        <v>0</v>
      </c>
      <c r="BZ72" s="171">
        <v>0</v>
      </c>
      <c r="CA72" s="172">
        <v>0</v>
      </c>
      <c r="CB72" s="171">
        <v>0</v>
      </c>
      <c r="CC72" s="172">
        <v>0</v>
      </c>
      <c r="CD72" s="171">
        <v>0</v>
      </c>
      <c r="CE72" s="172">
        <v>0</v>
      </c>
      <c r="CF72" s="173">
        <f t="shared" si="54"/>
        <v>1</v>
      </c>
      <c r="CG72" s="174">
        <f t="shared" si="54"/>
        <v>0</v>
      </c>
      <c r="CH72" s="175">
        <f t="shared" si="57"/>
        <v>1</v>
      </c>
      <c r="CI72" s="206"/>
    </row>
    <row r="73" spans="2:87" x14ac:dyDescent="0.25">
      <c r="B73" s="142"/>
      <c r="C73" s="49">
        <v>6</v>
      </c>
      <c r="D73" s="157" t="str">
        <f t="shared" si="49"/>
        <v>HEMORROIDES</v>
      </c>
      <c r="E73" s="157">
        <f t="shared" si="46"/>
        <v>66</v>
      </c>
      <c r="F73" s="158">
        <f t="shared" si="46"/>
        <v>102</v>
      </c>
      <c r="G73" s="158">
        <f>+Tabla156725[[#This Row],[H]]+Tabla156725[[#This Row],[M]]</f>
        <v>168</v>
      </c>
      <c r="H73" s="159">
        <f>G73/G79</f>
        <v>3.0899393047636566E-2</v>
      </c>
      <c r="I73" s="145"/>
      <c r="J73" s="176">
        <v>5</v>
      </c>
      <c r="K73" s="177" t="s">
        <v>173</v>
      </c>
      <c r="L73" s="171">
        <v>0</v>
      </c>
      <c r="M73" s="172">
        <v>0</v>
      </c>
      <c r="N73" s="171">
        <v>0</v>
      </c>
      <c r="O73" s="172">
        <v>0</v>
      </c>
      <c r="P73" s="171">
        <v>0</v>
      </c>
      <c r="Q73" s="172">
        <v>0</v>
      </c>
      <c r="R73" s="171">
        <v>0</v>
      </c>
      <c r="S73" s="172">
        <v>1</v>
      </c>
      <c r="T73" s="171">
        <v>4</v>
      </c>
      <c r="U73" s="172">
        <v>7</v>
      </c>
      <c r="V73" s="171">
        <v>54</v>
      </c>
      <c r="W73" s="172">
        <v>86</v>
      </c>
      <c r="X73" s="171">
        <v>33</v>
      </c>
      <c r="Y73" s="172">
        <v>35</v>
      </c>
      <c r="Z73" s="173">
        <f t="shared" si="50"/>
        <v>91</v>
      </c>
      <c r="AA73" s="174">
        <f t="shared" si="50"/>
        <v>129</v>
      </c>
      <c r="AB73" s="175">
        <f t="shared" si="55"/>
        <v>220</v>
      </c>
      <c r="AC73" s="143"/>
      <c r="AE73" s="142"/>
      <c r="AF73" s="49">
        <v>6</v>
      </c>
      <c r="AG73" s="157" t="str">
        <f t="shared" si="51"/>
        <v>HEMORROIDES</v>
      </c>
      <c r="AH73" s="157">
        <f t="shared" si="47"/>
        <v>66</v>
      </c>
      <c r="AI73" s="158">
        <f t="shared" si="47"/>
        <v>102</v>
      </c>
      <c r="AJ73" s="158">
        <f>+Tabla15672528[[#This Row],[H]]+Tabla15672528[[#This Row],[M]]</f>
        <v>168</v>
      </c>
      <c r="AK73" s="159">
        <f>AJ73/AJ79</f>
        <v>3.0939226519337018E-2</v>
      </c>
      <c r="AL73" s="145"/>
      <c r="AM73" s="176">
        <v>5</v>
      </c>
      <c r="AN73" s="177" t="s">
        <v>173</v>
      </c>
      <c r="AO73" s="171">
        <v>0</v>
      </c>
      <c r="AP73" s="172">
        <v>0</v>
      </c>
      <c r="AQ73" s="171">
        <v>0</v>
      </c>
      <c r="AR73" s="172">
        <v>0</v>
      </c>
      <c r="AS73" s="171">
        <v>0</v>
      </c>
      <c r="AT73" s="172">
        <v>0</v>
      </c>
      <c r="AU73" s="171">
        <v>0</v>
      </c>
      <c r="AV73" s="172">
        <v>0</v>
      </c>
      <c r="AW73" s="171">
        <v>4</v>
      </c>
      <c r="AX73" s="172">
        <v>7</v>
      </c>
      <c r="AY73" s="171">
        <v>54</v>
      </c>
      <c r="AZ73" s="172">
        <v>86</v>
      </c>
      <c r="BA73" s="171">
        <v>33</v>
      </c>
      <c r="BB73" s="172">
        <v>35</v>
      </c>
      <c r="BC73" s="173">
        <f t="shared" si="52"/>
        <v>91</v>
      </c>
      <c r="BD73" s="174">
        <f t="shared" si="52"/>
        <v>128</v>
      </c>
      <c r="BE73" s="175">
        <f t="shared" si="56"/>
        <v>219</v>
      </c>
      <c r="BF73" s="206"/>
      <c r="BH73" s="142"/>
      <c r="BI73" s="49">
        <v>6</v>
      </c>
      <c r="BJ73" s="157" t="str">
        <f t="shared" si="53"/>
        <v>TUMEFACCION - MASA O PROMINENCIA LOCALIZADA EN SITIOS MULTIPLES</v>
      </c>
      <c r="BK73" s="157">
        <f t="shared" si="48"/>
        <v>0</v>
      </c>
      <c r="BL73" s="158">
        <f t="shared" si="48"/>
        <v>1</v>
      </c>
      <c r="BM73" s="158">
        <f>+Tabla1567252839[[#This Row],[H]]+Tabla1567252839[[#This Row],[M]]</f>
        <v>1</v>
      </c>
      <c r="BN73" s="159">
        <f>BM73/BM79</f>
        <v>0.14285714285714285</v>
      </c>
      <c r="BO73" s="145"/>
      <c r="BP73" s="176">
        <v>5</v>
      </c>
      <c r="BQ73" s="177" t="s">
        <v>261</v>
      </c>
      <c r="BR73" s="171">
        <v>0</v>
      </c>
      <c r="BS73" s="172">
        <v>0</v>
      </c>
      <c r="BT73" s="171">
        <v>0</v>
      </c>
      <c r="BU73" s="172">
        <v>0</v>
      </c>
      <c r="BV73" s="171">
        <v>0</v>
      </c>
      <c r="BW73" s="172">
        <v>0</v>
      </c>
      <c r="BX73" s="171">
        <v>0</v>
      </c>
      <c r="BY73" s="172">
        <v>1</v>
      </c>
      <c r="BZ73" s="171">
        <v>0</v>
      </c>
      <c r="CA73" s="172">
        <v>0</v>
      </c>
      <c r="CB73" s="171">
        <v>0</v>
      </c>
      <c r="CC73" s="172">
        <v>0</v>
      </c>
      <c r="CD73" s="171">
        <v>0</v>
      </c>
      <c r="CE73" s="172">
        <v>0</v>
      </c>
      <c r="CF73" s="173">
        <f t="shared" si="54"/>
        <v>0</v>
      </c>
      <c r="CG73" s="174">
        <f t="shared" si="54"/>
        <v>1</v>
      </c>
      <c r="CH73" s="175">
        <f t="shared" si="57"/>
        <v>1</v>
      </c>
      <c r="CI73" s="206"/>
    </row>
    <row r="74" spans="2:87" x14ac:dyDescent="0.25">
      <c r="B74" s="142"/>
      <c r="C74" s="49">
        <v>7</v>
      </c>
      <c r="D74" s="157" t="str">
        <f t="shared" si="49"/>
        <v>APENDICITIS AGUDA - NO ESPECIFICADA</v>
      </c>
      <c r="E74" s="157">
        <f t="shared" si="46"/>
        <v>44</v>
      </c>
      <c r="F74" s="158">
        <f t="shared" si="46"/>
        <v>32</v>
      </c>
      <c r="G74" s="158">
        <f>+Tabla156725[[#This Row],[H]]+Tabla156725[[#This Row],[M]]</f>
        <v>76</v>
      </c>
      <c r="H74" s="159">
        <f>G74/G79</f>
        <v>1.3978296854883207E-2</v>
      </c>
      <c r="I74" s="145"/>
      <c r="J74" s="170">
        <v>6</v>
      </c>
      <c r="K74" s="157" t="s">
        <v>174</v>
      </c>
      <c r="L74" s="171">
        <v>0</v>
      </c>
      <c r="M74" s="172">
        <v>0</v>
      </c>
      <c r="N74" s="171">
        <v>0</v>
      </c>
      <c r="O74" s="172">
        <v>0</v>
      </c>
      <c r="P74" s="171">
        <v>0</v>
      </c>
      <c r="Q74" s="172">
        <v>0</v>
      </c>
      <c r="R74" s="171">
        <v>0</v>
      </c>
      <c r="S74" s="172">
        <v>0</v>
      </c>
      <c r="T74" s="171">
        <v>2</v>
      </c>
      <c r="U74" s="172">
        <v>12</v>
      </c>
      <c r="V74" s="171">
        <v>47</v>
      </c>
      <c r="W74" s="172">
        <v>44</v>
      </c>
      <c r="X74" s="171">
        <v>17</v>
      </c>
      <c r="Y74" s="172">
        <v>46</v>
      </c>
      <c r="Z74" s="173">
        <f t="shared" si="50"/>
        <v>66</v>
      </c>
      <c r="AA74" s="174">
        <f t="shared" si="50"/>
        <v>102</v>
      </c>
      <c r="AB74" s="175">
        <f t="shared" si="55"/>
        <v>168</v>
      </c>
      <c r="AC74" s="143"/>
      <c r="AE74" s="142"/>
      <c r="AF74" s="49">
        <v>7</v>
      </c>
      <c r="AG74" s="157" t="str">
        <f t="shared" si="51"/>
        <v>APENDICITIS AGUDA - NO ESPECIFICADA</v>
      </c>
      <c r="AH74" s="157">
        <f t="shared" si="47"/>
        <v>44</v>
      </c>
      <c r="AI74" s="158">
        <f t="shared" si="47"/>
        <v>32</v>
      </c>
      <c r="AJ74" s="158">
        <f>+Tabla15672528[[#This Row],[H]]+Tabla15672528[[#This Row],[M]]</f>
        <v>76</v>
      </c>
      <c r="AK74" s="159">
        <f>AJ74/AJ79</f>
        <v>1.3996316758747698E-2</v>
      </c>
      <c r="AL74" s="145"/>
      <c r="AM74" s="170">
        <v>6</v>
      </c>
      <c r="AN74" s="157" t="s">
        <v>174</v>
      </c>
      <c r="AO74" s="171">
        <v>0</v>
      </c>
      <c r="AP74" s="172">
        <v>0</v>
      </c>
      <c r="AQ74" s="171">
        <v>0</v>
      </c>
      <c r="AR74" s="172">
        <v>0</v>
      </c>
      <c r="AS74" s="171">
        <v>0</v>
      </c>
      <c r="AT74" s="172">
        <v>0</v>
      </c>
      <c r="AU74" s="171">
        <v>0</v>
      </c>
      <c r="AV74" s="172">
        <v>0</v>
      </c>
      <c r="AW74" s="171">
        <v>2</v>
      </c>
      <c r="AX74" s="172">
        <v>12</v>
      </c>
      <c r="AY74" s="171">
        <v>47</v>
      </c>
      <c r="AZ74" s="172">
        <v>44</v>
      </c>
      <c r="BA74" s="171">
        <v>17</v>
      </c>
      <c r="BB74" s="172">
        <v>46</v>
      </c>
      <c r="BC74" s="173">
        <f t="shared" si="52"/>
        <v>66</v>
      </c>
      <c r="BD74" s="174">
        <f t="shared" si="52"/>
        <v>102</v>
      </c>
      <c r="BE74" s="175">
        <f t="shared" si="56"/>
        <v>168</v>
      </c>
      <c r="BF74" s="206"/>
      <c r="BH74" s="142"/>
      <c r="BI74" s="49">
        <v>7</v>
      </c>
      <c r="BJ74" s="157" t="str">
        <f t="shared" si="53"/>
        <v>HERNIA INGUINAL</v>
      </c>
      <c r="BK74" s="157">
        <f t="shared" si="48"/>
        <v>1</v>
      </c>
      <c r="BL74" s="158">
        <f t="shared" si="48"/>
        <v>0</v>
      </c>
      <c r="BM74" s="158">
        <f>+Tabla1567252839[[#This Row],[H]]+Tabla1567252839[[#This Row],[M]]</f>
        <v>1</v>
      </c>
      <c r="BN74" s="159">
        <f>BM74/BM79</f>
        <v>0.14285714285714285</v>
      </c>
      <c r="BO74" s="145"/>
      <c r="BP74" s="170">
        <v>6</v>
      </c>
      <c r="BQ74" s="157" t="s">
        <v>262</v>
      </c>
      <c r="BR74" s="171">
        <v>0</v>
      </c>
      <c r="BS74" s="172">
        <v>0</v>
      </c>
      <c r="BT74" s="171">
        <v>0</v>
      </c>
      <c r="BU74" s="172">
        <v>0</v>
      </c>
      <c r="BV74" s="171">
        <v>0</v>
      </c>
      <c r="BW74" s="172">
        <v>0</v>
      </c>
      <c r="BX74" s="171">
        <v>0</v>
      </c>
      <c r="BY74" s="172">
        <v>1</v>
      </c>
      <c r="BZ74" s="171">
        <v>0</v>
      </c>
      <c r="CA74" s="172">
        <v>0</v>
      </c>
      <c r="CB74" s="171">
        <v>0</v>
      </c>
      <c r="CC74" s="172">
        <v>0</v>
      </c>
      <c r="CD74" s="171">
        <v>0</v>
      </c>
      <c r="CE74" s="172">
        <v>0</v>
      </c>
      <c r="CF74" s="173">
        <f t="shared" si="54"/>
        <v>0</v>
      </c>
      <c r="CG74" s="174">
        <f t="shared" si="54"/>
        <v>1</v>
      </c>
      <c r="CH74" s="175">
        <f t="shared" si="57"/>
        <v>1</v>
      </c>
      <c r="CI74" s="206"/>
    </row>
    <row r="75" spans="2:87" x14ac:dyDescent="0.25">
      <c r="B75" s="142"/>
      <c r="C75" s="49">
        <v>8</v>
      </c>
      <c r="D75" s="157" t="str">
        <f t="shared" si="49"/>
        <v>HERNIA INCISIONAL SIN OBSTRUCCION O GANGRENA</v>
      </c>
      <c r="E75" s="157">
        <f t="shared" si="46"/>
        <v>27</v>
      </c>
      <c r="F75" s="158">
        <f t="shared" si="46"/>
        <v>41</v>
      </c>
      <c r="G75" s="158">
        <f>+Tabla156725[[#This Row],[H]]+Tabla156725[[#This Row],[M]]</f>
        <v>68</v>
      </c>
      <c r="H75" s="159">
        <f>G75/G79</f>
        <v>1.2506897185948133E-2</v>
      </c>
      <c r="I75" s="145"/>
      <c r="J75" s="176">
        <v>7</v>
      </c>
      <c r="K75" s="177" t="s">
        <v>175</v>
      </c>
      <c r="L75" s="171">
        <v>0</v>
      </c>
      <c r="M75" s="172">
        <v>0</v>
      </c>
      <c r="N75" s="171">
        <v>0</v>
      </c>
      <c r="O75" s="172">
        <v>0</v>
      </c>
      <c r="P75" s="171">
        <v>0</v>
      </c>
      <c r="Q75" s="172">
        <v>0</v>
      </c>
      <c r="R75" s="171">
        <v>0</v>
      </c>
      <c r="S75" s="172">
        <v>0</v>
      </c>
      <c r="T75" s="171">
        <v>16</v>
      </c>
      <c r="U75" s="172">
        <v>8</v>
      </c>
      <c r="V75" s="171">
        <v>22</v>
      </c>
      <c r="W75" s="172">
        <v>16</v>
      </c>
      <c r="X75" s="171">
        <v>6</v>
      </c>
      <c r="Y75" s="172">
        <v>8</v>
      </c>
      <c r="Z75" s="173">
        <f t="shared" si="50"/>
        <v>44</v>
      </c>
      <c r="AA75" s="174">
        <f t="shared" si="50"/>
        <v>32</v>
      </c>
      <c r="AB75" s="175">
        <f t="shared" si="55"/>
        <v>76</v>
      </c>
      <c r="AC75" s="143"/>
      <c r="AE75" s="142"/>
      <c r="AF75" s="49">
        <v>8</v>
      </c>
      <c r="AG75" s="157" t="str">
        <f t="shared" si="51"/>
        <v>HERNIA INCISIONAL SIN OBSTRUCCION O GANGRENA</v>
      </c>
      <c r="AH75" s="157">
        <f t="shared" si="47"/>
        <v>27</v>
      </c>
      <c r="AI75" s="158">
        <f t="shared" si="47"/>
        <v>41</v>
      </c>
      <c r="AJ75" s="158">
        <f>+Tabla15672528[[#This Row],[H]]+Tabla15672528[[#This Row],[M]]</f>
        <v>68</v>
      </c>
      <c r="AK75" s="159">
        <f>AJ75/AJ79</f>
        <v>1.2523020257826888E-2</v>
      </c>
      <c r="AL75" s="145"/>
      <c r="AM75" s="176">
        <v>7</v>
      </c>
      <c r="AN75" s="177" t="s">
        <v>175</v>
      </c>
      <c r="AO75" s="171">
        <v>0</v>
      </c>
      <c r="AP75" s="172">
        <v>0</v>
      </c>
      <c r="AQ75" s="171">
        <v>0</v>
      </c>
      <c r="AR75" s="172">
        <v>0</v>
      </c>
      <c r="AS75" s="171">
        <v>0</v>
      </c>
      <c r="AT75" s="172">
        <v>0</v>
      </c>
      <c r="AU75" s="171">
        <v>0</v>
      </c>
      <c r="AV75" s="172">
        <v>0</v>
      </c>
      <c r="AW75" s="171">
        <v>16</v>
      </c>
      <c r="AX75" s="172">
        <v>8</v>
      </c>
      <c r="AY75" s="171">
        <v>22</v>
      </c>
      <c r="AZ75" s="172">
        <v>16</v>
      </c>
      <c r="BA75" s="171">
        <v>6</v>
      </c>
      <c r="BB75" s="172">
        <v>8</v>
      </c>
      <c r="BC75" s="173">
        <f t="shared" si="52"/>
        <v>44</v>
      </c>
      <c r="BD75" s="174">
        <f t="shared" si="52"/>
        <v>32</v>
      </c>
      <c r="BE75" s="175">
        <f t="shared" si="56"/>
        <v>76</v>
      </c>
      <c r="BF75" s="206"/>
      <c r="BH75" s="142"/>
      <c r="BI75" s="49">
        <v>8</v>
      </c>
      <c r="BJ75" s="157"/>
      <c r="BK75" s="157"/>
      <c r="BL75" s="158"/>
      <c r="BM75" s="158"/>
      <c r="BN75" s="159">
        <f>BM75/BM79</f>
        <v>0</v>
      </c>
      <c r="BO75" s="145"/>
      <c r="BP75" s="176">
        <v>7</v>
      </c>
      <c r="BQ75" s="177" t="s">
        <v>146</v>
      </c>
      <c r="BR75" s="171">
        <v>0</v>
      </c>
      <c r="BS75" s="172">
        <v>0</v>
      </c>
      <c r="BT75" s="171">
        <v>0</v>
      </c>
      <c r="BU75" s="172">
        <v>0</v>
      </c>
      <c r="BV75" s="171">
        <v>0</v>
      </c>
      <c r="BW75" s="172">
        <v>0</v>
      </c>
      <c r="BX75" s="171">
        <v>1</v>
      </c>
      <c r="BY75" s="172">
        <v>0</v>
      </c>
      <c r="BZ75" s="171">
        <v>0</v>
      </c>
      <c r="CA75" s="172">
        <v>0</v>
      </c>
      <c r="CB75" s="171">
        <v>0</v>
      </c>
      <c r="CC75" s="172">
        <v>0</v>
      </c>
      <c r="CD75" s="171">
        <v>0</v>
      </c>
      <c r="CE75" s="172">
        <v>0</v>
      </c>
      <c r="CF75" s="173">
        <f t="shared" si="54"/>
        <v>1</v>
      </c>
      <c r="CG75" s="174">
        <f t="shared" si="54"/>
        <v>0</v>
      </c>
      <c r="CH75" s="175">
        <f t="shared" si="57"/>
        <v>1</v>
      </c>
      <c r="CI75" s="206"/>
    </row>
    <row r="76" spans="2:87" x14ac:dyDescent="0.25">
      <c r="B76" s="142"/>
      <c r="C76" s="49">
        <v>9</v>
      </c>
      <c r="D76" s="157" t="str">
        <f t="shared" si="49"/>
        <v>QUISTE EPIDERMICO</v>
      </c>
      <c r="E76" s="157">
        <f t="shared" si="46"/>
        <v>25</v>
      </c>
      <c r="F76" s="158">
        <f t="shared" si="46"/>
        <v>38</v>
      </c>
      <c r="G76" s="158">
        <f>+Tabla156725[[#This Row],[H]]+Tabla156725[[#This Row],[M]]</f>
        <v>63</v>
      </c>
      <c r="H76" s="159">
        <f>G76/G79</f>
        <v>1.1587272392863711E-2</v>
      </c>
      <c r="I76" s="145"/>
      <c r="J76" s="170">
        <v>8</v>
      </c>
      <c r="K76" s="157" t="s">
        <v>176</v>
      </c>
      <c r="L76" s="171">
        <v>0</v>
      </c>
      <c r="M76" s="172">
        <v>0</v>
      </c>
      <c r="N76" s="171">
        <v>0</v>
      </c>
      <c r="O76" s="172">
        <v>0</v>
      </c>
      <c r="P76" s="171">
        <v>0</v>
      </c>
      <c r="Q76" s="172">
        <v>0</v>
      </c>
      <c r="R76" s="171">
        <v>0</v>
      </c>
      <c r="S76" s="172">
        <v>0</v>
      </c>
      <c r="T76" s="171">
        <v>0</v>
      </c>
      <c r="U76" s="172">
        <v>0</v>
      </c>
      <c r="V76" s="171">
        <v>11</v>
      </c>
      <c r="W76" s="172">
        <v>24</v>
      </c>
      <c r="X76" s="171">
        <v>16</v>
      </c>
      <c r="Y76" s="172">
        <v>17</v>
      </c>
      <c r="Z76" s="173">
        <f t="shared" si="50"/>
        <v>27</v>
      </c>
      <c r="AA76" s="174">
        <f t="shared" si="50"/>
        <v>41</v>
      </c>
      <c r="AB76" s="175">
        <f t="shared" si="55"/>
        <v>68</v>
      </c>
      <c r="AC76" s="143"/>
      <c r="AE76" s="142"/>
      <c r="AF76" s="49">
        <v>9</v>
      </c>
      <c r="AG76" s="157" t="str">
        <f t="shared" si="51"/>
        <v>QUISTE EPIDERMICO</v>
      </c>
      <c r="AH76" s="157">
        <f t="shared" si="47"/>
        <v>25</v>
      </c>
      <c r="AI76" s="158">
        <f t="shared" si="47"/>
        <v>38</v>
      </c>
      <c r="AJ76" s="158">
        <f>+Tabla15672528[[#This Row],[H]]+Tabla15672528[[#This Row],[M]]</f>
        <v>63</v>
      </c>
      <c r="AK76" s="159">
        <f>AJ76/AJ79</f>
        <v>1.1602209944751382E-2</v>
      </c>
      <c r="AL76" s="145"/>
      <c r="AM76" s="170">
        <v>8</v>
      </c>
      <c r="AN76" s="157" t="s">
        <v>176</v>
      </c>
      <c r="AO76" s="171">
        <v>0</v>
      </c>
      <c r="AP76" s="172">
        <v>0</v>
      </c>
      <c r="AQ76" s="171">
        <v>0</v>
      </c>
      <c r="AR76" s="172">
        <v>0</v>
      </c>
      <c r="AS76" s="171">
        <v>0</v>
      </c>
      <c r="AT76" s="172">
        <v>0</v>
      </c>
      <c r="AU76" s="171">
        <v>0</v>
      </c>
      <c r="AV76" s="172">
        <v>0</v>
      </c>
      <c r="AW76" s="171">
        <v>0</v>
      </c>
      <c r="AX76" s="172">
        <v>0</v>
      </c>
      <c r="AY76" s="171">
        <v>11</v>
      </c>
      <c r="AZ76" s="172">
        <v>24</v>
      </c>
      <c r="BA76" s="171">
        <v>16</v>
      </c>
      <c r="BB76" s="172">
        <v>17</v>
      </c>
      <c r="BC76" s="173">
        <f t="shared" si="52"/>
        <v>27</v>
      </c>
      <c r="BD76" s="174">
        <f t="shared" si="52"/>
        <v>41</v>
      </c>
      <c r="BE76" s="175">
        <f t="shared" si="56"/>
        <v>68</v>
      </c>
      <c r="BF76" s="206"/>
      <c r="BH76" s="142"/>
      <c r="BI76" s="49">
        <v>9</v>
      </c>
      <c r="BJ76" s="157"/>
      <c r="BK76" s="157"/>
      <c r="BL76" s="158"/>
      <c r="BM76" s="158"/>
      <c r="BN76" s="159">
        <f>BM76/BM79</f>
        <v>0</v>
      </c>
      <c r="BO76" s="145"/>
      <c r="BP76" s="170">
        <v>8</v>
      </c>
      <c r="BQ76" s="157"/>
      <c r="BR76" s="171"/>
      <c r="BS76" s="172"/>
      <c r="BT76" s="171"/>
      <c r="BU76" s="172"/>
      <c r="BV76" s="171"/>
      <c r="BW76" s="172"/>
      <c r="BX76" s="171"/>
      <c r="BY76" s="172"/>
      <c r="BZ76" s="171"/>
      <c r="CA76" s="172"/>
      <c r="CB76" s="171"/>
      <c r="CC76" s="172"/>
      <c r="CD76" s="171"/>
      <c r="CE76" s="172"/>
      <c r="CF76" s="173">
        <f t="shared" si="54"/>
        <v>0</v>
      </c>
      <c r="CG76" s="174">
        <f t="shared" si="54"/>
        <v>0</v>
      </c>
      <c r="CH76" s="175">
        <f t="shared" si="57"/>
        <v>0</v>
      </c>
      <c r="CI76" s="206"/>
    </row>
    <row r="77" spans="2:87" x14ac:dyDescent="0.25">
      <c r="B77" s="142"/>
      <c r="C77" s="49">
        <v>10</v>
      </c>
      <c r="D77" s="157" t="str">
        <f t="shared" si="49"/>
        <v>DOLOR ABDOMINAL LOCALIZADO EN PARTE SUPERIOR</v>
      </c>
      <c r="E77" s="157">
        <f t="shared" si="46"/>
        <v>15</v>
      </c>
      <c r="F77" s="158">
        <f t="shared" si="46"/>
        <v>32</v>
      </c>
      <c r="G77" s="158">
        <f>+Tabla156725[[#This Row],[H]]+Tabla156725[[#This Row],[M]]</f>
        <v>47</v>
      </c>
      <c r="H77" s="159">
        <f>G77/G79</f>
        <v>8.6444730549935633E-3</v>
      </c>
      <c r="I77" s="145"/>
      <c r="J77" s="176">
        <v>9</v>
      </c>
      <c r="K77" s="177" t="s">
        <v>177</v>
      </c>
      <c r="L77" s="171">
        <v>0</v>
      </c>
      <c r="M77" s="172">
        <v>0</v>
      </c>
      <c r="N77" s="171">
        <v>0</v>
      </c>
      <c r="O77" s="172">
        <v>0</v>
      </c>
      <c r="P77" s="171">
        <v>0</v>
      </c>
      <c r="Q77" s="172">
        <v>0</v>
      </c>
      <c r="R77" s="171">
        <v>0</v>
      </c>
      <c r="S77" s="172">
        <v>0</v>
      </c>
      <c r="T77" s="171">
        <v>0</v>
      </c>
      <c r="U77" s="172">
        <v>3</v>
      </c>
      <c r="V77" s="171">
        <v>11</v>
      </c>
      <c r="W77" s="172">
        <v>19</v>
      </c>
      <c r="X77" s="171">
        <v>14</v>
      </c>
      <c r="Y77" s="172">
        <v>16</v>
      </c>
      <c r="Z77" s="173">
        <f t="shared" si="50"/>
        <v>25</v>
      </c>
      <c r="AA77" s="174">
        <f t="shared" si="50"/>
        <v>38</v>
      </c>
      <c r="AB77" s="175">
        <f t="shared" si="55"/>
        <v>63</v>
      </c>
      <c r="AC77" s="143"/>
      <c r="AE77" s="142"/>
      <c r="AF77" s="49">
        <v>10</v>
      </c>
      <c r="AG77" s="157" t="str">
        <f t="shared" si="51"/>
        <v>DOLOR ABDOMINAL LOCALIZADO EN PARTE SUPERIOR</v>
      </c>
      <c r="AH77" s="157">
        <f t="shared" si="47"/>
        <v>15</v>
      </c>
      <c r="AI77" s="158">
        <f t="shared" si="47"/>
        <v>32</v>
      </c>
      <c r="AJ77" s="158">
        <f>+Tabla15672528[[#This Row],[H]]+Tabla15672528[[#This Row],[M]]</f>
        <v>47</v>
      </c>
      <c r="AK77" s="159">
        <f>AJ77/AJ79</f>
        <v>8.6556169429097603E-3</v>
      </c>
      <c r="AL77" s="145"/>
      <c r="AM77" s="176">
        <v>9</v>
      </c>
      <c r="AN77" s="177" t="s">
        <v>177</v>
      </c>
      <c r="AO77" s="171">
        <v>0</v>
      </c>
      <c r="AP77" s="172">
        <v>0</v>
      </c>
      <c r="AQ77" s="171">
        <v>0</v>
      </c>
      <c r="AR77" s="172">
        <v>0</v>
      </c>
      <c r="AS77" s="171">
        <v>0</v>
      </c>
      <c r="AT77" s="172">
        <v>0</v>
      </c>
      <c r="AU77" s="171">
        <v>0</v>
      </c>
      <c r="AV77" s="172">
        <v>0</v>
      </c>
      <c r="AW77" s="171">
        <v>0</v>
      </c>
      <c r="AX77" s="172">
        <v>3</v>
      </c>
      <c r="AY77" s="171">
        <v>11</v>
      </c>
      <c r="AZ77" s="172">
        <v>19</v>
      </c>
      <c r="BA77" s="171">
        <v>14</v>
      </c>
      <c r="BB77" s="172">
        <v>16</v>
      </c>
      <c r="BC77" s="173">
        <f t="shared" si="52"/>
        <v>25</v>
      </c>
      <c r="BD77" s="174">
        <f t="shared" si="52"/>
        <v>38</v>
      </c>
      <c r="BE77" s="175">
        <f t="shared" si="56"/>
        <v>63</v>
      </c>
      <c r="BF77" s="206"/>
      <c r="BH77" s="142"/>
      <c r="BI77" s="49">
        <v>10</v>
      </c>
      <c r="BJ77" s="157"/>
      <c r="BK77" s="157"/>
      <c r="BL77" s="158"/>
      <c r="BM77" s="158"/>
      <c r="BN77" s="159">
        <f>BM77/BM79</f>
        <v>0</v>
      </c>
      <c r="BO77" s="145"/>
      <c r="BP77" s="176">
        <v>9</v>
      </c>
      <c r="BQ77" s="177"/>
      <c r="BR77" s="171"/>
      <c r="BS77" s="172"/>
      <c r="BT77" s="171"/>
      <c r="BU77" s="172"/>
      <c r="BV77" s="171"/>
      <c r="BW77" s="172"/>
      <c r="BX77" s="171"/>
      <c r="BY77" s="172"/>
      <c r="BZ77" s="171"/>
      <c r="CA77" s="172"/>
      <c r="CB77" s="171"/>
      <c r="CC77" s="172"/>
      <c r="CD77" s="171"/>
      <c r="CE77" s="172"/>
      <c r="CF77" s="173">
        <f t="shared" si="54"/>
        <v>0</v>
      </c>
      <c r="CG77" s="174">
        <f t="shared" si="54"/>
        <v>0</v>
      </c>
      <c r="CH77" s="175">
        <f t="shared" si="57"/>
        <v>0</v>
      </c>
      <c r="CI77" s="206"/>
    </row>
    <row r="78" spans="2:87" ht="15.75" thickBot="1" x14ac:dyDescent="0.3">
      <c r="B78" s="142"/>
      <c r="C78" s="50"/>
      <c r="D78" s="160" t="s">
        <v>89</v>
      </c>
      <c r="E78" s="160">
        <f t="shared" si="46"/>
        <v>679</v>
      </c>
      <c r="F78" s="161">
        <f t="shared" si="46"/>
        <v>1119</v>
      </c>
      <c r="G78" s="161">
        <f>+Tabla156725[[#This Row],[H]]+Tabla156725[[#This Row],[M]]</f>
        <v>1798</v>
      </c>
      <c r="H78" s="162">
        <f>G78/G79</f>
        <v>0.33069707559315797</v>
      </c>
      <c r="I78" s="147"/>
      <c r="J78" s="170">
        <v>10</v>
      </c>
      <c r="K78" s="157" t="s">
        <v>178</v>
      </c>
      <c r="L78" s="171">
        <v>0</v>
      </c>
      <c r="M78" s="172">
        <v>0</v>
      </c>
      <c r="N78" s="171">
        <v>0</v>
      </c>
      <c r="O78" s="172">
        <v>0</v>
      </c>
      <c r="P78" s="171">
        <v>0</v>
      </c>
      <c r="Q78" s="172">
        <v>0</v>
      </c>
      <c r="R78" s="171">
        <v>0</v>
      </c>
      <c r="S78" s="172">
        <v>0</v>
      </c>
      <c r="T78" s="171">
        <v>1</v>
      </c>
      <c r="U78" s="172">
        <v>1</v>
      </c>
      <c r="V78" s="171">
        <v>5</v>
      </c>
      <c r="W78" s="172">
        <v>12</v>
      </c>
      <c r="X78" s="171">
        <v>9</v>
      </c>
      <c r="Y78" s="172">
        <v>19</v>
      </c>
      <c r="Z78" s="173">
        <f t="shared" si="50"/>
        <v>15</v>
      </c>
      <c r="AA78" s="174">
        <f t="shared" si="50"/>
        <v>32</v>
      </c>
      <c r="AB78" s="175">
        <f t="shared" si="55"/>
        <v>47</v>
      </c>
      <c r="AC78" s="143"/>
      <c r="AE78" s="142"/>
      <c r="AF78" s="50"/>
      <c r="AG78" s="160" t="s">
        <v>89</v>
      </c>
      <c r="AH78" s="160">
        <f t="shared" si="47"/>
        <v>676</v>
      </c>
      <c r="AI78" s="161">
        <f t="shared" si="47"/>
        <v>1117</v>
      </c>
      <c r="AJ78" s="161">
        <f>+Tabla15672528[[#This Row],[H]]+Tabla15672528[[#This Row],[M]]</f>
        <v>1793</v>
      </c>
      <c r="AK78" s="162">
        <f>AJ78/AJ79</f>
        <v>0.33020257826887661</v>
      </c>
      <c r="AL78" s="147"/>
      <c r="AM78" s="170">
        <v>10</v>
      </c>
      <c r="AN78" s="157" t="s">
        <v>178</v>
      </c>
      <c r="AO78" s="171">
        <v>0</v>
      </c>
      <c r="AP78" s="172">
        <v>0</v>
      </c>
      <c r="AQ78" s="171">
        <v>0</v>
      </c>
      <c r="AR78" s="172">
        <v>0</v>
      </c>
      <c r="AS78" s="171">
        <v>0</v>
      </c>
      <c r="AT78" s="172">
        <v>0</v>
      </c>
      <c r="AU78" s="171">
        <v>0</v>
      </c>
      <c r="AV78" s="172">
        <v>0</v>
      </c>
      <c r="AW78" s="171">
        <v>1</v>
      </c>
      <c r="AX78" s="172">
        <v>1</v>
      </c>
      <c r="AY78" s="171">
        <v>5</v>
      </c>
      <c r="AZ78" s="172">
        <v>12</v>
      </c>
      <c r="BA78" s="171">
        <v>9</v>
      </c>
      <c r="BB78" s="172">
        <v>19</v>
      </c>
      <c r="BC78" s="173">
        <f t="shared" si="52"/>
        <v>15</v>
      </c>
      <c r="BD78" s="174">
        <f t="shared" si="52"/>
        <v>32</v>
      </c>
      <c r="BE78" s="175">
        <f t="shared" si="56"/>
        <v>47</v>
      </c>
      <c r="BF78" s="206"/>
      <c r="BH78" s="142"/>
      <c r="BI78" s="50"/>
      <c r="BJ78" s="160" t="s">
        <v>89</v>
      </c>
      <c r="BK78" s="160">
        <f t="shared" si="48"/>
        <v>0</v>
      </c>
      <c r="BL78" s="161">
        <f t="shared" si="48"/>
        <v>0</v>
      </c>
      <c r="BM78" s="161">
        <f>+Tabla1567252839[[#This Row],[H]]+Tabla1567252839[[#This Row],[M]]</f>
        <v>0</v>
      </c>
      <c r="BN78" s="162">
        <f>BM78/BM79</f>
        <v>0</v>
      </c>
      <c r="BO78" s="147"/>
      <c r="BP78" s="170">
        <v>10</v>
      </c>
      <c r="BQ78" s="157"/>
      <c r="BR78" s="171"/>
      <c r="BS78" s="172"/>
      <c r="BT78" s="171"/>
      <c r="BU78" s="172"/>
      <c r="BV78" s="171"/>
      <c r="BW78" s="172"/>
      <c r="BX78" s="171"/>
      <c r="BY78" s="172"/>
      <c r="BZ78" s="171"/>
      <c r="CA78" s="172"/>
      <c r="CB78" s="171"/>
      <c r="CC78" s="172"/>
      <c r="CD78" s="171"/>
      <c r="CE78" s="172"/>
      <c r="CF78" s="173">
        <f t="shared" si="54"/>
        <v>0</v>
      </c>
      <c r="CG78" s="174">
        <f t="shared" si="54"/>
        <v>0</v>
      </c>
      <c r="CH78" s="175">
        <f t="shared" si="57"/>
        <v>0</v>
      </c>
      <c r="CI78" s="206"/>
    </row>
    <row r="79" spans="2:87" ht="16.5" thickTop="1" thickBot="1" x14ac:dyDescent="0.3">
      <c r="B79" s="142"/>
      <c r="C79" s="55"/>
      <c r="D79" s="56" t="s">
        <v>90</v>
      </c>
      <c r="E79" s="56">
        <f>SUM(E68:E78)</f>
        <v>2305</v>
      </c>
      <c r="F79" s="56">
        <f>SUM(F68:F78)</f>
        <v>3132</v>
      </c>
      <c r="G79" s="56">
        <f>SUM(G68:G78)</f>
        <v>5437</v>
      </c>
      <c r="H79" s="57">
        <f>SUM(H68:H78)</f>
        <v>1</v>
      </c>
      <c r="I79" s="145"/>
      <c r="J79" s="178"/>
      <c r="K79" s="179" t="s">
        <v>89</v>
      </c>
      <c r="L79" s="180">
        <v>0</v>
      </c>
      <c r="M79" s="181">
        <v>0</v>
      </c>
      <c r="N79" s="180">
        <v>0</v>
      </c>
      <c r="O79" s="181">
        <v>0</v>
      </c>
      <c r="P79" s="180">
        <v>0</v>
      </c>
      <c r="Q79" s="181">
        <v>0</v>
      </c>
      <c r="R79" s="180">
        <v>3</v>
      </c>
      <c r="S79" s="181">
        <v>2</v>
      </c>
      <c r="T79" s="180">
        <v>77</v>
      </c>
      <c r="U79" s="181">
        <v>87</v>
      </c>
      <c r="V79" s="180">
        <v>310</v>
      </c>
      <c r="W79" s="181">
        <v>647</v>
      </c>
      <c r="X79" s="180">
        <v>289</v>
      </c>
      <c r="Y79" s="182">
        <v>383</v>
      </c>
      <c r="Z79" s="173">
        <f t="shared" si="50"/>
        <v>679</v>
      </c>
      <c r="AA79" s="174">
        <f t="shared" si="50"/>
        <v>1119</v>
      </c>
      <c r="AB79" s="183">
        <f t="shared" si="55"/>
        <v>1798</v>
      </c>
      <c r="AC79" s="143"/>
      <c r="AE79" s="142"/>
      <c r="AF79" s="55"/>
      <c r="AG79" s="56" t="s">
        <v>90</v>
      </c>
      <c r="AH79" s="56">
        <f>SUM(AH68:AH78)</f>
        <v>2301</v>
      </c>
      <c r="AI79" s="56">
        <f>SUM(AI68:AI78)</f>
        <v>3129</v>
      </c>
      <c r="AJ79" s="56">
        <f>SUM(AJ68:AJ78)</f>
        <v>5430</v>
      </c>
      <c r="AK79" s="57">
        <f>SUM(AK68:AK78)</f>
        <v>1</v>
      </c>
      <c r="AL79" s="145"/>
      <c r="AM79" s="178"/>
      <c r="AN79" s="179" t="s">
        <v>89</v>
      </c>
      <c r="AO79" s="180">
        <v>0</v>
      </c>
      <c r="AP79" s="181">
        <v>0</v>
      </c>
      <c r="AQ79" s="180">
        <v>0</v>
      </c>
      <c r="AR79" s="181">
        <v>0</v>
      </c>
      <c r="AS79" s="180">
        <v>0</v>
      </c>
      <c r="AT79" s="181">
        <v>0</v>
      </c>
      <c r="AU79" s="180">
        <v>0</v>
      </c>
      <c r="AV79" s="181">
        <v>0</v>
      </c>
      <c r="AW79" s="180">
        <v>77</v>
      </c>
      <c r="AX79" s="181">
        <v>87</v>
      </c>
      <c r="AY79" s="180">
        <v>310</v>
      </c>
      <c r="AZ79" s="181">
        <v>647</v>
      </c>
      <c r="BA79" s="180">
        <v>289</v>
      </c>
      <c r="BB79" s="182">
        <v>383</v>
      </c>
      <c r="BC79" s="173">
        <f t="shared" si="52"/>
        <v>676</v>
      </c>
      <c r="BD79" s="174">
        <f t="shared" si="52"/>
        <v>1117</v>
      </c>
      <c r="BE79" s="183">
        <f t="shared" si="56"/>
        <v>1793</v>
      </c>
      <c r="BF79" s="206"/>
      <c r="BH79" s="142"/>
      <c r="BI79" s="55"/>
      <c r="BJ79" s="56" t="s">
        <v>90</v>
      </c>
      <c r="BK79" s="56">
        <f>SUM(BK68:BK78)</f>
        <v>4</v>
      </c>
      <c r="BL79" s="56">
        <f>SUM(BL68:BL78)</f>
        <v>3</v>
      </c>
      <c r="BM79" s="56">
        <f>SUM(BM68:BM78)</f>
        <v>7</v>
      </c>
      <c r="BN79" s="57">
        <f>SUM(BN68:BN78)</f>
        <v>0.99999999999999978</v>
      </c>
      <c r="BO79" s="145"/>
      <c r="BP79" s="178"/>
      <c r="BQ79" s="179" t="s">
        <v>89</v>
      </c>
      <c r="BR79" s="180"/>
      <c r="BS79" s="181"/>
      <c r="BT79" s="180"/>
      <c r="BU79" s="181"/>
      <c r="BV79" s="180"/>
      <c r="BW79" s="181"/>
      <c r="BX79" s="180"/>
      <c r="BY79" s="181"/>
      <c r="BZ79" s="180"/>
      <c r="CA79" s="181"/>
      <c r="CB79" s="180"/>
      <c r="CC79" s="181"/>
      <c r="CD79" s="180"/>
      <c r="CE79" s="182"/>
      <c r="CF79" s="173">
        <f t="shared" si="54"/>
        <v>0</v>
      </c>
      <c r="CG79" s="174">
        <f t="shared" si="54"/>
        <v>0</v>
      </c>
      <c r="CH79" s="183">
        <f t="shared" si="57"/>
        <v>0</v>
      </c>
      <c r="CI79" s="206"/>
    </row>
    <row r="80" spans="2:87" ht="16.5" customHeight="1" thickTop="1" thickBot="1" x14ac:dyDescent="0.3">
      <c r="B80" s="142"/>
      <c r="C80" s="148" t="s">
        <v>155</v>
      </c>
      <c r="D80" s="149"/>
      <c r="E80" s="145"/>
      <c r="F80" s="145"/>
      <c r="G80" s="145"/>
      <c r="H80" s="145"/>
      <c r="I80" s="145"/>
      <c r="J80" s="290" t="s">
        <v>90</v>
      </c>
      <c r="K80" s="291"/>
      <c r="L80" s="187">
        <f t="shared" ref="L80:Y80" si="58">SUM(L69:L79)</f>
        <v>0</v>
      </c>
      <c r="M80" s="188">
        <f t="shared" si="58"/>
        <v>0</v>
      </c>
      <c r="N80" s="187">
        <f t="shared" si="58"/>
        <v>0</v>
      </c>
      <c r="O80" s="188">
        <f t="shared" si="58"/>
        <v>0</v>
      </c>
      <c r="P80" s="188">
        <f t="shared" si="58"/>
        <v>0</v>
      </c>
      <c r="Q80" s="188">
        <f t="shared" si="58"/>
        <v>0</v>
      </c>
      <c r="R80" s="187">
        <f t="shared" si="58"/>
        <v>4</v>
      </c>
      <c r="S80" s="188">
        <f t="shared" si="58"/>
        <v>3</v>
      </c>
      <c r="T80" s="187">
        <f t="shared" si="58"/>
        <v>172</v>
      </c>
      <c r="U80" s="188">
        <f t="shared" si="58"/>
        <v>229</v>
      </c>
      <c r="V80" s="187">
        <f t="shared" si="58"/>
        <v>1083</v>
      </c>
      <c r="W80" s="188">
        <f t="shared" si="58"/>
        <v>1811</v>
      </c>
      <c r="X80" s="187">
        <f t="shared" si="58"/>
        <v>1046</v>
      </c>
      <c r="Y80" s="188">
        <f t="shared" si="58"/>
        <v>1089</v>
      </c>
      <c r="Z80" s="91">
        <f t="shared" si="50"/>
        <v>2305</v>
      </c>
      <c r="AA80" s="92">
        <f t="shared" si="50"/>
        <v>3132</v>
      </c>
      <c r="AB80" s="93">
        <f>SUM(AB69:AB79)</f>
        <v>5437</v>
      </c>
      <c r="AC80" s="143"/>
      <c r="AE80" s="142"/>
      <c r="AF80" s="148" t="s">
        <v>155</v>
      </c>
      <c r="AG80" s="149"/>
      <c r="AH80" s="145"/>
      <c r="AI80" s="145"/>
      <c r="AJ80" s="145"/>
      <c r="AK80" s="145"/>
      <c r="AL80" s="145"/>
      <c r="AM80" s="290" t="s">
        <v>90</v>
      </c>
      <c r="AN80" s="283"/>
      <c r="AO80" s="187">
        <f t="shared" ref="AO80:BB80" si="59">SUM(AO69:AO79)</f>
        <v>0</v>
      </c>
      <c r="AP80" s="188">
        <f t="shared" si="59"/>
        <v>0</v>
      </c>
      <c r="AQ80" s="187">
        <f t="shared" si="59"/>
        <v>0</v>
      </c>
      <c r="AR80" s="188">
        <f t="shared" si="59"/>
        <v>0</v>
      </c>
      <c r="AS80" s="188">
        <f t="shared" si="59"/>
        <v>0</v>
      </c>
      <c r="AT80" s="188">
        <f t="shared" si="59"/>
        <v>0</v>
      </c>
      <c r="AU80" s="187">
        <f t="shared" si="59"/>
        <v>0</v>
      </c>
      <c r="AV80" s="188">
        <f t="shared" si="59"/>
        <v>0</v>
      </c>
      <c r="AW80" s="187">
        <f t="shared" si="59"/>
        <v>172</v>
      </c>
      <c r="AX80" s="188">
        <f t="shared" si="59"/>
        <v>229</v>
      </c>
      <c r="AY80" s="187">
        <f t="shared" si="59"/>
        <v>1083</v>
      </c>
      <c r="AZ80" s="188">
        <f t="shared" si="59"/>
        <v>1811</v>
      </c>
      <c r="BA80" s="187">
        <f t="shared" si="59"/>
        <v>1046</v>
      </c>
      <c r="BB80" s="188">
        <f t="shared" si="59"/>
        <v>1089</v>
      </c>
      <c r="BC80" s="91">
        <f t="shared" si="52"/>
        <v>2301</v>
      </c>
      <c r="BD80" s="92">
        <f t="shared" si="52"/>
        <v>3129</v>
      </c>
      <c r="BE80" s="93">
        <f>SUM(BE69:BE79)</f>
        <v>5430</v>
      </c>
      <c r="BF80" s="206"/>
      <c r="BH80" s="142"/>
      <c r="BI80" s="148" t="s">
        <v>155</v>
      </c>
      <c r="BJ80" s="149"/>
      <c r="BK80" s="145"/>
      <c r="BL80" s="145"/>
      <c r="BM80" s="145"/>
      <c r="BN80" s="145"/>
      <c r="BO80" s="145"/>
      <c r="BP80" s="290" t="s">
        <v>90</v>
      </c>
      <c r="BQ80" s="283"/>
      <c r="BR80" s="187">
        <f t="shared" ref="BR80:CE80" si="60">SUM(BR69:BR79)</f>
        <v>0</v>
      </c>
      <c r="BS80" s="188">
        <f t="shared" si="60"/>
        <v>0</v>
      </c>
      <c r="BT80" s="187">
        <f t="shared" si="60"/>
        <v>0</v>
      </c>
      <c r="BU80" s="188">
        <f t="shared" si="60"/>
        <v>0</v>
      </c>
      <c r="BV80" s="188">
        <f t="shared" si="60"/>
        <v>0</v>
      </c>
      <c r="BW80" s="188">
        <f t="shared" si="60"/>
        <v>0</v>
      </c>
      <c r="BX80" s="187">
        <f t="shared" si="60"/>
        <v>4</v>
      </c>
      <c r="BY80" s="188">
        <f t="shared" si="60"/>
        <v>3</v>
      </c>
      <c r="BZ80" s="187">
        <f t="shared" si="60"/>
        <v>0</v>
      </c>
      <c r="CA80" s="188">
        <f t="shared" si="60"/>
        <v>0</v>
      </c>
      <c r="CB80" s="187">
        <f t="shared" si="60"/>
        <v>0</v>
      </c>
      <c r="CC80" s="188">
        <f t="shared" si="60"/>
        <v>0</v>
      </c>
      <c r="CD80" s="187">
        <f t="shared" si="60"/>
        <v>0</v>
      </c>
      <c r="CE80" s="188">
        <f t="shared" si="60"/>
        <v>0</v>
      </c>
      <c r="CF80" s="91">
        <f t="shared" si="54"/>
        <v>4</v>
      </c>
      <c r="CG80" s="92">
        <f t="shared" si="54"/>
        <v>3</v>
      </c>
      <c r="CH80" s="93">
        <f>SUM(CH69:CH79)</f>
        <v>7</v>
      </c>
      <c r="CI80" s="206"/>
    </row>
    <row r="81" spans="2:87" ht="15.75" thickTop="1" x14ac:dyDescent="0.25">
      <c r="B81" s="142"/>
      <c r="C81" s="144"/>
      <c r="D81" s="145"/>
      <c r="E81" s="145"/>
      <c r="F81" s="145"/>
      <c r="G81" s="145"/>
      <c r="H81" s="145"/>
      <c r="I81" s="145"/>
      <c r="J81" s="145"/>
      <c r="K81" s="145"/>
      <c r="L81" s="145"/>
      <c r="M81" s="145"/>
      <c r="N81" s="145"/>
      <c r="O81" s="145"/>
      <c r="P81" s="145"/>
      <c r="Q81" s="145"/>
      <c r="R81" s="145"/>
      <c r="S81" s="145"/>
      <c r="T81" s="145"/>
      <c r="U81" s="145"/>
      <c r="V81" s="145"/>
      <c r="W81" s="145"/>
      <c r="X81" s="145"/>
      <c r="Y81" s="145"/>
      <c r="Z81" s="145"/>
      <c r="AA81" s="145"/>
      <c r="AB81" s="145"/>
      <c r="AC81" s="143"/>
      <c r="AE81" s="142"/>
      <c r="AF81" s="144"/>
      <c r="AG81" s="145"/>
      <c r="AH81" s="145"/>
      <c r="AI81" s="145"/>
      <c r="AJ81" s="145"/>
      <c r="AK81" s="145"/>
      <c r="AL81" s="145"/>
      <c r="AM81" s="145"/>
      <c r="AN81" s="145"/>
      <c r="AO81" s="145"/>
      <c r="AP81" s="145"/>
      <c r="AQ81" s="145"/>
      <c r="AR81" s="145"/>
      <c r="AS81" s="145"/>
      <c r="AT81" s="145"/>
      <c r="AU81" s="145"/>
      <c r="AV81" s="145"/>
      <c r="AW81" s="145"/>
      <c r="AX81" s="145"/>
      <c r="AY81" s="145"/>
      <c r="AZ81" s="145"/>
      <c r="BA81" s="145"/>
      <c r="BB81" s="145"/>
      <c r="BC81" s="145"/>
      <c r="BD81" s="145"/>
      <c r="BE81" s="145"/>
      <c r="BF81" s="206"/>
      <c r="BH81" s="142"/>
      <c r="CI81" s="206"/>
    </row>
    <row r="82" spans="2:87" x14ac:dyDescent="0.25">
      <c r="B82" s="142"/>
      <c r="C82" s="144"/>
      <c r="D82" s="145"/>
      <c r="E82" s="145"/>
      <c r="F82" s="145"/>
      <c r="G82" s="145"/>
      <c r="H82" s="145"/>
      <c r="I82" s="145"/>
      <c r="J82" s="145"/>
      <c r="K82" s="145"/>
      <c r="L82" s="145"/>
      <c r="M82" s="145"/>
      <c r="N82" s="145"/>
      <c r="O82" s="145"/>
      <c r="P82" s="145"/>
      <c r="Q82" s="145"/>
      <c r="R82" s="145"/>
      <c r="S82" s="145"/>
      <c r="T82" s="145"/>
      <c r="U82" s="145"/>
      <c r="V82" s="145"/>
      <c r="W82" s="145"/>
      <c r="X82" s="145"/>
      <c r="Y82" s="145"/>
      <c r="Z82" s="145"/>
      <c r="AA82" s="145"/>
      <c r="AB82" s="145"/>
      <c r="AC82" s="143"/>
      <c r="AE82" s="142"/>
      <c r="AF82" s="144"/>
      <c r="AG82" s="145"/>
      <c r="AH82" s="145"/>
      <c r="AI82" s="145"/>
      <c r="AJ82" s="145"/>
      <c r="AK82" s="145"/>
      <c r="AL82" s="145"/>
      <c r="AM82" s="145"/>
      <c r="AN82" s="145"/>
      <c r="AO82" s="145"/>
      <c r="AP82" s="145"/>
      <c r="AQ82" s="145"/>
      <c r="AR82" s="145"/>
      <c r="AS82" s="145"/>
      <c r="AT82" s="145"/>
      <c r="AU82" s="145"/>
      <c r="AV82" s="145"/>
      <c r="AW82" s="145"/>
      <c r="AX82" s="145"/>
      <c r="AY82" s="145"/>
      <c r="AZ82" s="145"/>
      <c r="BA82" s="145"/>
      <c r="BB82" s="145"/>
      <c r="BC82" s="145"/>
      <c r="BD82" s="145"/>
      <c r="BE82" s="145"/>
      <c r="BF82" s="206"/>
      <c r="BH82" s="142"/>
      <c r="CI82" s="206"/>
    </row>
    <row r="83" spans="2:87" ht="15.75" thickBot="1" x14ac:dyDescent="0.3">
      <c r="B83" s="142"/>
      <c r="C83" s="144"/>
      <c r="D83" s="145"/>
      <c r="E83" s="145"/>
      <c r="F83" s="145"/>
      <c r="G83" s="145"/>
      <c r="H83" s="145"/>
      <c r="I83" s="145"/>
      <c r="J83" s="145"/>
      <c r="K83" s="145"/>
      <c r="L83" s="145"/>
      <c r="M83" s="145"/>
      <c r="N83" s="145"/>
      <c r="O83" s="145"/>
      <c r="P83" s="145"/>
      <c r="Q83" s="145"/>
      <c r="R83" s="145"/>
      <c r="S83" s="145"/>
      <c r="T83" s="145"/>
      <c r="U83" s="145"/>
      <c r="V83" s="145"/>
      <c r="W83" s="145"/>
      <c r="X83" s="145"/>
      <c r="Y83" s="145"/>
      <c r="Z83" s="145"/>
      <c r="AA83" s="145"/>
      <c r="AB83" s="145"/>
      <c r="AC83" s="143"/>
      <c r="AE83" s="142"/>
      <c r="AF83" s="144"/>
      <c r="AG83" s="145"/>
      <c r="AH83" s="145"/>
      <c r="AI83" s="145"/>
      <c r="AJ83" s="145"/>
      <c r="AK83" s="145"/>
      <c r="AL83" s="145"/>
      <c r="AM83" s="145"/>
      <c r="AN83" s="145"/>
      <c r="AO83" s="145"/>
      <c r="AP83" s="145"/>
      <c r="AQ83" s="145"/>
      <c r="AR83" s="145"/>
      <c r="AS83" s="145"/>
      <c r="AT83" s="145"/>
      <c r="AU83" s="145"/>
      <c r="AV83" s="145"/>
      <c r="AW83" s="145"/>
      <c r="AX83" s="145"/>
      <c r="AY83" s="145"/>
      <c r="AZ83" s="145"/>
      <c r="BA83" s="145"/>
      <c r="BB83" s="145"/>
      <c r="BC83" s="145"/>
      <c r="BD83" s="145"/>
      <c r="BE83" s="145"/>
      <c r="BF83" s="206"/>
      <c r="BH83" s="142"/>
      <c r="CI83" s="206"/>
    </row>
    <row r="84" spans="2:87" ht="16.5" customHeight="1" thickTop="1" thickBot="1" x14ac:dyDescent="0.3">
      <c r="B84" s="142"/>
      <c r="C84" s="144"/>
      <c r="D84" s="145"/>
      <c r="E84" s="145"/>
      <c r="F84" s="145"/>
      <c r="G84" s="145"/>
      <c r="H84" s="145"/>
      <c r="I84" s="145"/>
      <c r="J84" s="269" t="s">
        <v>66</v>
      </c>
      <c r="K84" s="276" t="s">
        <v>67</v>
      </c>
      <c r="L84" s="279" t="s">
        <v>54</v>
      </c>
      <c r="M84" s="280"/>
      <c r="N84" s="280"/>
      <c r="O84" s="280"/>
      <c r="P84" s="280"/>
      <c r="Q84" s="280"/>
      <c r="R84" s="280"/>
      <c r="S84" s="280"/>
      <c r="T84" s="280"/>
      <c r="U84" s="280"/>
      <c r="V84" s="280"/>
      <c r="W84" s="280"/>
      <c r="X84" s="280"/>
      <c r="Y84" s="281"/>
      <c r="Z84" s="262" t="s">
        <v>68</v>
      </c>
      <c r="AA84" s="266"/>
      <c r="AB84" s="269" t="s">
        <v>69</v>
      </c>
      <c r="AC84" s="143"/>
      <c r="AE84" s="142"/>
      <c r="AF84" s="144"/>
      <c r="AG84" s="145"/>
      <c r="AH84" s="145"/>
      <c r="AI84" s="145"/>
      <c r="AJ84" s="145"/>
      <c r="AK84" s="145"/>
      <c r="AL84" s="145"/>
      <c r="AM84" s="269" t="s">
        <v>66</v>
      </c>
      <c r="AN84" s="276" t="s">
        <v>67</v>
      </c>
      <c r="AO84" s="279" t="s">
        <v>54</v>
      </c>
      <c r="AP84" s="280"/>
      <c r="AQ84" s="280"/>
      <c r="AR84" s="280"/>
      <c r="AS84" s="280"/>
      <c r="AT84" s="280"/>
      <c r="AU84" s="280"/>
      <c r="AV84" s="280"/>
      <c r="AW84" s="280"/>
      <c r="AX84" s="280"/>
      <c r="AY84" s="280"/>
      <c r="AZ84" s="280"/>
      <c r="BA84" s="280"/>
      <c r="BB84" s="281"/>
      <c r="BC84" s="262" t="s">
        <v>68</v>
      </c>
      <c r="BD84" s="266"/>
      <c r="BE84" s="269" t="s">
        <v>69</v>
      </c>
      <c r="BF84" s="206"/>
      <c r="BH84" s="142"/>
      <c r="BI84" s="218"/>
      <c r="BJ84" s="145"/>
      <c r="BK84" s="145"/>
      <c r="BL84" s="145"/>
      <c r="BM84" s="145"/>
      <c r="BN84" s="145"/>
      <c r="BO84" s="145"/>
      <c r="BP84" s="269" t="s">
        <v>66</v>
      </c>
      <c r="BQ84" s="276" t="s">
        <v>67</v>
      </c>
      <c r="BR84" s="279" t="s">
        <v>54</v>
      </c>
      <c r="BS84" s="280"/>
      <c r="BT84" s="280"/>
      <c r="BU84" s="280"/>
      <c r="BV84" s="280"/>
      <c r="BW84" s="280"/>
      <c r="BX84" s="280"/>
      <c r="BY84" s="280"/>
      <c r="BZ84" s="280"/>
      <c r="CA84" s="280"/>
      <c r="CB84" s="280"/>
      <c r="CC84" s="280"/>
      <c r="CD84" s="280"/>
      <c r="CE84" s="281"/>
      <c r="CF84" s="262" t="s">
        <v>68</v>
      </c>
      <c r="CG84" s="266"/>
      <c r="CH84" s="269" t="s">
        <v>69</v>
      </c>
      <c r="CI84" s="206"/>
    </row>
    <row r="85" spans="2:87" ht="16.5" customHeight="1" thickTop="1" thickBot="1" x14ac:dyDescent="0.3">
      <c r="B85" s="142"/>
      <c r="C85" s="51" t="s">
        <v>60</v>
      </c>
      <c r="D85" s="52" t="s">
        <v>179</v>
      </c>
      <c r="E85" s="53" t="s">
        <v>55</v>
      </c>
      <c r="F85" s="54" t="s">
        <v>56</v>
      </c>
      <c r="G85" s="54" t="s">
        <v>57</v>
      </c>
      <c r="H85" s="54" t="s">
        <v>71</v>
      </c>
      <c r="I85" s="145"/>
      <c r="J85" s="270"/>
      <c r="K85" s="277"/>
      <c r="L85" s="272" t="s">
        <v>72</v>
      </c>
      <c r="M85" s="273"/>
      <c r="N85" s="274" t="s">
        <v>73</v>
      </c>
      <c r="O85" s="275"/>
      <c r="P85" s="274" t="s">
        <v>74</v>
      </c>
      <c r="Q85" s="275"/>
      <c r="R85" s="272" t="s">
        <v>75</v>
      </c>
      <c r="S85" s="273"/>
      <c r="T85" s="272" t="s">
        <v>76</v>
      </c>
      <c r="U85" s="273"/>
      <c r="V85" s="272" t="s">
        <v>77</v>
      </c>
      <c r="W85" s="273"/>
      <c r="X85" s="272" t="s">
        <v>78</v>
      </c>
      <c r="Y85" s="273"/>
      <c r="Z85" s="267"/>
      <c r="AA85" s="268"/>
      <c r="AB85" s="270"/>
      <c r="AC85" s="143"/>
      <c r="AE85" s="142"/>
      <c r="AF85" s="51" t="s">
        <v>60</v>
      </c>
      <c r="AG85" s="52" t="s">
        <v>179</v>
      </c>
      <c r="AH85" s="53" t="s">
        <v>55</v>
      </c>
      <c r="AI85" s="54" t="s">
        <v>56</v>
      </c>
      <c r="AJ85" s="54" t="s">
        <v>57</v>
      </c>
      <c r="AK85" s="54" t="s">
        <v>71</v>
      </c>
      <c r="AL85" s="145"/>
      <c r="AM85" s="270"/>
      <c r="AN85" s="277"/>
      <c r="AO85" s="272" t="s">
        <v>72</v>
      </c>
      <c r="AP85" s="273"/>
      <c r="AQ85" s="274" t="s">
        <v>73</v>
      </c>
      <c r="AR85" s="275"/>
      <c r="AS85" s="274" t="s">
        <v>74</v>
      </c>
      <c r="AT85" s="275"/>
      <c r="AU85" s="272" t="s">
        <v>75</v>
      </c>
      <c r="AV85" s="273"/>
      <c r="AW85" s="272" t="s">
        <v>76</v>
      </c>
      <c r="AX85" s="273"/>
      <c r="AY85" s="272" t="s">
        <v>77</v>
      </c>
      <c r="AZ85" s="273"/>
      <c r="BA85" s="272" t="s">
        <v>78</v>
      </c>
      <c r="BB85" s="273"/>
      <c r="BC85" s="267"/>
      <c r="BD85" s="268"/>
      <c r="BE85" s="270"/>
      <c r="BF85" s="206"/>
      <c r="BH85" s="142"/>
      <c r="BI85" s="51" t="s">
        <v>60</v>
      </c>
      <c r="BJ85" s="52" t="s">
        <v>179</v>
      </c>
      <c r="BK85" s="53" t="s">
        <v>55</v>
      </c>
      <c r="BL85" s="54" t="s">
        <v>56</v>
      </c>
      <c r="BM85" s="54" t="s">
        <v>57</v>
      </c>
      <c r="BN85" s="54" t="s">
        <v>71</v>
      </c>
      <c r="BO85" s="145"/>
      <c r="BP85" s="270"/>
      <c r="BQ85" s="277"/>
      <c r="BR85" s="272" t="s">
        <v>72</v>
      </c>
      <c r="BS85" s="273"/>
      <c r="BT85" s="274" t="s">
        <v>73</v>
      </c>
      <c r="BU85" s="275"/>
      <c r="BV85" s="274" t="s">
        <v>74</v>
      </c>
      <c r="BW85" s="275"/>
      <c r="BX85" s="272" t="s">
        <v>75</v>
      </c>
      <c r="BY85" s="273"/>
      <c r="BZ85" s="272" t="s">
        <v>76</v>
      </c>
      <c r="CA85" s="273"/>
      <c r="CB85" s="272" t="s">
        <v>77</v>
      </c>
      <c r="CC85" s="273"/>
      <c r="CD85" s="272" t="s">
        <v>78</v>
      </c>
      <c r="CE85" s="273"/>
      <c r="CF85" s="267"/>
      <c r="CG85" s="268"/>
      <c r="CH85" s="270"/>
      <c r="CI85" s="206"/>
    </row>
    <row r="86" spans="2:87" ht="16.5" thickTop="1" thickBot="1" x14ac:dyDescent="0.3">
      <c r="B86" s="142"/>
      <c r="C86" s="48">
        <v>1</v>
      </c>
      <c r="D86" s="154" t="str">
        <f>K87</f>
        <v>TRASTORNOS DE LA ARTICULACION TEMPOROMAXILAR</v>
      </c>
      <c r="E86" s="154">
        <f t="shared" ref="E86:F96" si="61">Z87</f>
        <v>70</v>
      </c>
      <c r="F86" s="155">
        <f t="shared" si="61"/>
        <v>274</v>
      </c>
      <c r="G86" s="155">
        <f>+Tabla15678[[#This Row],[H]]+Tabla15678[[#This Row],[M]]</f>
        <v>344</v>
      </c>
      <c r="H86" s="156">
        <f>G86/G97</f>
        <v>0.3572170301142264</v>
      </c>
      <c r="I86" s="145"/>
      <c r="J86" s="271"/>
      <c r="K86" s="278"/>
      <c r="L86" s="51" t="s">
        <v>55</v>
      </c>
      <c r="M86" s="86" t="s">
        <v>56</v>
      </c>
      <c r="N86" s="87" t="s">
        <v>55</v>
      </c>
      <c r="O86" s="86" t="s">
        <v>56</v>
      </c>
      <c r="P86" s="87" t="s">
        <v>55</v>
      </c>
      <c r="Q86" s="86" t="s">
        <v>56</v>
      </c>
      <c r="R86" s="87" t="s">
        <v>55</v>
      </c>
      <c r="S86" s="86" t="s">
        <v>56</v>
      </c>
      <c r="T86" s="87" t="s">
        <v>55</v>
      </c>
      <c r="U86" s="86" t="s">
        <v>56</v>
      </c>
      <c r="V86" s="87" t="s">
        <v>55</v>
      </c>
      <c r="W86" s="86" t="s">
        <v>56</v>
      </c>
      <c r="X86" s="87" t="s">
        <v>55</v>
      </c>
      <c r="Y86" s="88" t="s">
        <v>56</v>
      </c>
      <c r="Z86" s="89" t="s">
        <v>55</v>
      </c>
      <c r="AA86" s="90" t="s">
        <v>56</v>
      </c>
      <c r="AB86" s="271"/>
      <c r="AC86" s="143"/>
      <c r="AE86" s="142"/>
      <c r="AF86" s="48">
        <v>1</v>
      </c>
      <c r="AG86" s="154" t="str">
        <f>AN87</f>
        <v>TRASTORNOS DE LA ARTICULACION TEMPOROMAXILAR</v>
      </c>
      <c r="AH86" s="154">
        <f t="shared" ref="AH86:AI96" si="62">BC87</f>
        <v>66</v>
      </c>
      <c r="AI86" s="155">
        <f t="shared" si="62"/>
        <v>251</v>
      </c>
      <c r="AJ86" s="155">
        <f>+Tabla156718[[#This Row],[H]]+Tabla156718[[#This Row],[M]]</f>
        <v>317</v>
      </c>
      <c r="AK86" s="156">
        <f>AJ86/AJ97</f>
        <v>0.3889570552147239</v>
      </c>
      <c r="AL86" s="145"/>
      <c r="AM86" s="270"/>
      <c r="AN86" s="278"/>
      <c r="AO86" s="51" t="s">
        <v>55</v>
      </c>
      <c r="AP86" s="86" t="s">
        <v>56</v>
      </c>
      <c r="AQ86" s="87" t="s">
        <v>55</v>
      </c>
      <c r="AR86" s="86" t="s">
        <v>56</v>
      </c>
      <c r="AS86" s="87" t="s">
        <v>55</v>
      </c>
      <c r="AT86" s="86" t="s">
        <v>56</v>
      </c>
      <c r="AU86" s="87" t="s">
        <v>55</v>
      </c>
      <c r="AV86" s="86" t="s">
        <v>56</v>
      </c>
      <c r="AW86" s="87" t="s">
        <v>55</v>
      </c>
      <c r="AX86" s="86" t="s">
        <v>56</v>
      </c>
      <c r="AY86" s="87" t="s">
        <v>55</v>
      </c>
      <c r="AZ86" s="86" t="s">
        <v>56</v>
      </c>
      <c r="BA86" s="87" t="s">
        <v>55</v>
      </c>
      <c r="BB86" s="88" t="s">
        <v>56</v>
      </c>
      <c r="BC86" s="89" t="s">
        <v>55</v>
      </c>
      <c r="BD86" s="90" t="s">
        <v>56</v>
      </c>
      <c r="BE86" s="271"/>
      <c r="BF86" s="206"/>
      <c r="BH86" s="142"/>
      <c r="BI86" s="48">
        <v>1</v>
      </c>
      <c r="BJ86" s="154" t="str">
        <f>BQ87</f>
        <v>TRASTORNOS DE LA ARTICULACION TEMPOROMAXILAR</v>
      </c>
      <c r="BK86" s="154">
        <f t="shared" ref="BK86:BL96" si="63">CF87</f>
        <v>4</v>
      </c>
      <c r="BL86" s="155">
        <f t="shared" si="63"/>
        <v>23</v>
      </c>
      <c r="BM86" s="155">
        <f>+Tabla15671833[[#This Row],[H]]+Tabla15671833[[#This Row],[M]]</f>
        <v>27</v>
      </c>
      <c r="BN86" s="156">
        <f>BM86/BM97</f>
        <v>0.18243243243243243</v>
      </c>
      <c r="BO86" s="145"/>
      <c r="BP86" s="270"/>
      <c r="BQ86" s="278"/>
      <c r="BR86" s="51" t="s">
        <v>55</v>
      </c>
      <c r="BS86" s="86" t="s">
        <v>56</v>
      </c>
      <c r="BT86" s="87" t="s">
        <v>55</v>
      </c>
      <c r="BU86" s="86" t="s">
        <v>56</v>
      </c>
      <c r="BV86" s="87" t="s">
        <v>55</v>
      </c>
      <c r="BW86" s="86" t="s">
        <v>56</v>
      </c>
      <c r="BX86" s="87" t="s">
        <v>55</v>
      </c>
      <c r="BY86" s="86" t="s">
        <v>56</v>
      </c>
      <c r="BZ86" s="87" t="s">
        <v>55</v>
      </c>
      <c r="CA86" s="86" t="s">
        <v>56</v>
      </c>
      <c r="CB86" s="87" t="s">
        <v>55</v>
      </c>
      <c r="CC86" s="86" t="s">
        <v>56</v>
      </c>
      <c r="CD86" s="87" t="s">
        <v>55</v>
      </c>
      <c r="CE86" s="88" t="s">
        <v>56</v>
      </c>
      <c r="CF86" s="89" t="s">
        <v>55</v>
      </c>
      <c r="CG86" s="90" t="s">
        <v>56</v>
      </c>
      <c r="CH86" s="271"/>
      <c r="CI86" s="206"/>
    </row>
    <row r="87" spans="2:87" ht="15.75" thickTop="1" x14ac:dyDescent="0.25">
      <c r="B87" s="142"/>
      <c r="C87" s="49">
        <v>2</v>
      </c>
      <c r="D87" s="157" t="str">
        <f t="shared" ref="D87:D95" si="64">K88</f>
        <v>DIENTES INCLUIDOS</v>
      </c>
      <c r="E87" s="157">
        <f t="shared" si="61"/>
        <v>22</v>
      </c>
      <c r="F87" s="158">
        <f t="shared" si="61"/>
        <v>50</v>
      </c>
      <c r="G87" s="158">
        <f>+Tabla15678[[#This Row],[H]]+Tabla15678[[#This Row],[M]]</f>
        <v>72</v>
      </c>
      <c r="H87" s="159">
        <f>G87/G97</f>
        <v>7.476635514018691E-2</v>
      </c>
      <c r="I87" s="145"/>
      <c r="J87" s="163">
        <v>1</v>
      </c>
      <c r="K87" s="164" t="s">
        <v>153</v>
      </c>
      <c r="L87" s="165">
        <v>0</v>
      </c>
      <c r="M87" s="166">
        <v>0</v>
      </c>
      <c r="N87" s="165">
        <v>0</v>
      </c>
      <c r="O87" s="166">
        <v>0</v>
      </c>
      <c r="P87" s="165">
        <v>0</v>
      </c>
      <c r="Q87" s="166">
        <v>0</v>
      </c>
      <c r="R87" s="165">
        <v>4</v>
      </c>
      <c r="S87" s="166">
        <v>23</v>
      </c>
      <c r="T87" s="165">
        <v>9</v>
      </c>
      <c r="U87" s="166">
        <v>28</v>
      </c>
      <c r="V87" s="165">
        <v>39</v>
      </c>
      <c r="W87" s="166">
        <v>139</v>
      </c>
      <c r="X87" s="165">
        <v>18</v>
      </c>
      <c r="Y87" s="166">
        <v>84</v>
      </c>
      <c r="Z87" s="167">
        <f t="shared" ref="Z87:AA98" si="65">L87+N87+P87+R87+T87+V87+X87</f>
        <v>70</v>
      </c>
      <c r="AA87" s="168">
        <f t="shared" si="65"/>
        <v>274</v>
      </c>
      <c r="AB87" s="169">
        <f>SUM(Z87:AA87)</f>
        <v>344</v>
      </c>
      <c r="AC87" s="143"/>
      <c r="AE87" s="142"/>
      <c r="AF87" s="49">
        <v>2</v>
      </c>
      <c r="AG87" s="157" t="str">
        <f t="shared" ref="AG87:AG95" si="66">AN88</f>
        <v>DIENTES INCLUIDOS</v>
      </c>
      <c r="AH87" s="157">
        <f t="shared" si="62"/>
        <v>19</v>
      </c>
      <c r="AI87" s="158">
        <f t="shared" si="62"/>
        <v>42</v>
      </c>
      <c r="AJ87" s="158">
        <f>+Tabla156718[[#This Row],[H]]+Tabla156718[[#This Row],[M]]</f>
        <v>61</v>
      </c>
      <c r="AK87" s="159">
        <f>AJ87/AJ97</f>
        <v>7.4846625766871164E-2</v>
      </c>
      <c r="AL87" s="145"/>
      <c r="AM87" s="163">
        <v>1</v>
      </c>
      <c r="AN87" s="164" t="s">
        <v>153</v>
      </c>
      <c r="AO87" s="165">
        <v>0</v>
      </c>
      <c r="AP87" s="166">
        <v>0</v>
      </c>
      <c r="AQ87" s="165">
        <v>0</v>
      </c>
      <c r="AR87" s="166">
        <v>0</v>
      </c>
      <c r="AS87" s="165">
        <v>0</v>
      </c>
      <c r="AT87" s="166">
        <v>0</v>
      </c>
      <c r="AU87" s="165">
        <v>0</v>
      </c>
      <c r="AV87" s="166">
        <v>0</v>
      </c>
      <c r="AW87" s="165">
        <v>9</v>
      </c>
      <c r="AX87" s="166">
        <v>28</v>
      </c>
      <c r="AY87" s="165">
        <v>39</v>
      </c>
      <c r="AZ87" s="166">
        <v>139</v>
      </c>
      <c r="BA87" s="165">
        <v>18</v>
      </c>
      <c r="BB87" s="166">
        <v>84</v>
      </c>
      <c r="BC87" s="167">
        <f t="shared" ref="BC87:BD98" si="67">AO87+AQ87+AS87+AU87+AW87+AY87+BA87</f>
        <v>66</v>
      </c>
      <c r="BD87" s="168">
        <f t="shared" si="67"/>
        <v>251</v>
      </c>
      <c r="BE87" s="169">
        <f>SUM(BC87:BD87)</f>
        <v>317</v>
      </c>
      <c r="BF87" s="206"/>
      <c r="BH87" s="142"/>
      <c r="BI87" s="49">
        <v>2</v>
      </c>
      <c r="BJ87" s="157" t="str">
        <f t="shared" ref="BJ87:BJ95" si="68">BQ88</f>
        <v>DIENTES SUPERNUMERARIOS</v>
      </c>
      <c r="BK87" s="157">
        <f t="shared" si="63"/>
        <v>7</v>
      </c>
      <c r="BL87" s="158">
        <f t="shared" si="63"/>
        <v>8</v>
      </c>
      <c r="BM87" s="158">
        <f>+Tabla15671833[[#This Row],[H]]+Tabla15671833[[#This Row],[M]]</f>
        <v>15</v>
      </c>
      <c r="BN87" s="159">
        <f>BM87/BM97</f>
        <v>0.10135135135135136</v>
      </c>
      <c r="BO87" s="145"/>
      <c r="BP87" s="163">
        <v>1</v>
      </c>
      <c r="BQ87" s="164" t="s">
        <v>153</v>
      </c>
      <c r="BR87" s="165">
        <v>0</v>
      </c>
      <c r="BS87" s="166">
        <v>0</v>
      </c>
      <c r="BT87" s="165">
        <v>0</v>
      </c>
      <c r="BU87" s="166">
        <v>0</v>
      </c>
      <c r="BV87" s="165">
        <v>0</v>
      </c>
      <c r="BW87" s="166">
        <v>0</v>
      </c>
      <c r="BX87" s="165">
        <v>4</v>
      </c>
      <c r="BY87" s="166">
        <v>23</v>
      </c>
      <c r="BZ87" s="165">
        <v>0</v>
      </c>
      <c r="CA87" s="166">
        <v>0</v>
      </c>
      <c r="CB87" s="165">
        <v>0</v>
      </c>
      <c r="CC87" s="166">
        <v>0</v>
      </c>
      <c r="CD87" s="165">
        <v>0</v>
      </c>
      <c r="CE87" s="166">
        <v>0</v>
      </c>
      <c r="CF87" s="167">
        <f t="shared" ref="CF87:CG98" si="69">BR87+BT87+BV87+BX87+BZ87+CB87+CD87</f>
        <v>4</v>
      </c>
      <c r="CG87" s="168">
        <f t="shared" si="69"/>
        <v>23</v>
      </c>
      <c r="CH87" s="169">
        <f>SUM(CF87:CG87)</f>
        <v>27</v>
      </c>
      <c r="CI87" s="206"/>
    </row>
    <row r="88" spans="2:87" x14ac:dyDescent="0.25">
      <c r="B88" s="142"/>
      <c r="C88" s="49">
        <v>3</v>
      </c>
      <c r="D88" s="157" t="str">
        <f t="shared" si="64"/>
        <v>SECUELAS DE FRACTURA DEL CRANEO Y DE HUESOS FACIALES</v>
      </c>
      <c r="E88" s="157">
        <f t="shared" si="61"/>
        <v>40</v>
      </c>
      <c r="F88" s="158">
        <f t="shared" si="61"/>
        <v>13</v>
      </c>
      <c r="G88" s="158">
        <f>+Tabla15678[[#This Row],[H]]+Tabla15678[[#This Row],[M]]</f>
        <v>53</v>
      </c>
      <c r="H88" s="159">
        <f>G88/G97</f>
        <v>5.5036344755970926E-2</v>
      </c>
      <c r="I88" s="145"/>
      <c r="J88" s="170">
        <v>2</v>
      </c>
      <c r="K88" s="157" t="s">
        <v>180</v>
      </c>
      <c r="L88" s="171">
        <v>0</v>
      </c>
      <c r="M88" s="172">
        <v>0</v>
      </c>
      <c r="N88" s="171">
        <v>0</v>
      </c>
      <c r="O88" s="172">
        <v>0</v>
      </c>
      <c r="P88" s="171">
        <v>1</v>
      </c>
      <c r="Q88" s="172">
        <v>1</v>
      </c>
      <c r="R88" s="171">
        <v>2</v>
      </c>
      <c r="S88" s="172">
        <v>7</v>
      </c>
      <c r="T88" s="171">
        <v>13</v>
      </c>
      <c r="U88" s="172">
        <v>31</v>
      </c>
      <c r="V88" s="171">
        <v>6</v>
      </c>
      <c r="W88" s="172">
        <v>11</v>
      </c>
      <c r="X88" s="171">
        <v>0</v>
      </c>
      <c r="Y88" s="172">
        <v>0</v>
      </c>
      <c r="Z88" s="173">
        <f t="shared" si="65"/>
        <v>22</v>
      </c>
      <c r="AA88" s="174">
        <f t="shared" si="65"/>
        <v>50</v>
      </c>
      <c r="AB88" s="175">
        <f t="shared" ref="AB88:AB97" si="70">SUM(Z88:AA88)</f>
        <v>72</v>
      </c>
      <c r="AC88" s="143"/>
      <c r="AE88" s="142"/>
      <c r="AF88" s="49">
        <v>3</v>
      </c>
      <c r="AG88" s="157" t="str">
        <f t="shared" si="66"/>
        <v>SECUELAS DE FRACTURA DEL CRANEO Y DE HUESOS FACIALES</v>
      </c>
      <c r="AH88" s="157">
        <f t="shared" si="62"/>
        <v>36</v>
      </c>
      <c r="AI88" s="158">
        <f t="shared" si="62"/>
        <v>13</v>
      </c>
      <c r="AJ88" s="158">
        <f>+Tabla156718[[#This Row],[H]]+Tabla156718[[#This Row],[M]]</f>
        <v>49</v>
      </c>
      <c r="AK88" s="159">
        <f>AJ88/AJ97</f>
        <v>6.0122699386503067E-2</v>
      </c>
      <c r="AL88" s="145"/>
      <c r="AM88" s="170">
        <v>2</v>
      </c>
      <c r="AN88" s="157" t="s">
        <v>180</v>
      </c>
      <c r="AO88" s="171">
        <v>0</v>
      </c>
      <c r="AP88" s="172">
        <v>0</v>
      </c>
      <c r="AQ88" s="171">
        <v>0</v>
      </c>
      <c r="AR88" s="172">
        <v>0</v>
      </c>
      <c r="AS88" s="171">
        <v>0</v>
      </c>
      <c r="AT88" s="172">
        <v>0</v>
      </c>
      <c r="AU88" s="171">
        <v>0</v>
      </c>
      <c r="AV88" s="172">
        <v>0</v>
      </c>
      <c r="AW88" s="171">
        <v>13</v>
      </c>
      <c r="AX88" s="172">
        <v>31</v>
      </c>
      <c r="AY88" s="171">
        <v>6</v>
      </c>
      <c r="AZ88" s="172">
        <v>11</v>
      </c>
      <c r="BA88" s="171">
        <v>0</v>
      </c>
      <c r="BB88" s="172">
        <v>0</v>
      </c>
      <c r="BC88" s="173">
        <f t="shared" si="67"/>
        <v>19</v>
      </c>
      <c r="BD88" s="174">
        <f t="shared" si="67"/>
        <v>42</v>
      </c>
      <c r="BE88" s="175">
        <f t="shared" ref="BE88:BE97" si="71">SUM(BC88:BD88)</f>
        <v>61</v>
      </c>
      <c r="BF88" s="206"/>
      <c r="BH88" s="142"/>
      <c r="BI88" s="49">
        <v>3</v>
      </c>
      <c r="BJ88" s="157" t="str">
        <f t="shared" si="68"/>
        <v>DIENTES INCLUIDOS</v>
      </c>
      <c r="BK88" s="157">
        <f t="shared" si="63"/>
        <v>3</v>
      </c>
      <c r="BL88" s="158">
        <f t="shared" si="63"/>
        <v>8</v>
      </c>
      <c r="BM88" s="158">
        <f>+Tabla15671833[[#This Row],[H]]+Tabla15671833[[#This Row],[M]]</f>
        <v>11</v>
      </c>
      <c r="BN88" s="159">
        <f>BM88/BM97</f>
        <v>7.4324324324324328E-2</v>
      </c>
      <c r="BO88" s="145"/>
      <c r="BP88" s="170">
        <v>2</v>
      </c>
      <c r="BQ88" s="157" t="s">
        <v>187</v>
      </c>
      <c r="BR88" s="171">
        <v>0</v>
      </c>
      <c r="BS88" s="172">
        <v>0</v>
      </c>
      <c r="BT88" s="171">
        <v>0</v>
      </c>
      <c r="BU88" s="172">
        <v>0</v>
      </c>
      <c r="BV88" s="171">
        <v>4</v>
      </c>
      <c r="BW88" s="172">
        <v>3</v>
      </c>
      <c r="BX88" s="171">
        <v>3</v>
      </c>
      <c r="BY88" s="172">
        <v>5</v>
      </c>
      <c r="BZ88" s="171">
        <v>0</v>
      </c>
      <c r="CA88" s="172">
        <v>0</v>
      </c>
      <c r="CB88" s="171">
        <v>0</v>
      </c>
      <c r="CC88" s="172">
        <v>0</v>
      </c>
      <c r="CD88" s="171">
        <v>0</v>
      </c>
      <c r="CE88" s="172">
        <v>0</v>
      </c>
      <c r="CF88" s="173">
        <f t="shared" si="69"/>
        <v>7</v>
      </c>
      <c r="CG88" s="174">
        <f t="shared" si="69"/>
        <v>8</v>
      </c>
      <c r="CH88" s="175">
        <f t="shared" ref="CH88:CH97" si="72">SUM(CF88:CG88)</f>
        <v>15</v>
      </c>
      <c r="CI88" s="206"/>
    </row>
    <row r="89" spans="2:87" x14ac:dyDescent="0.25">
      <c r="B89" s="142"/>
      <c r="C89" s="49">
        <v>4</v>
      </c>
      <c r="D89" s="157" t="str">
        <f t="shared" si="64"/>
        <v>MIALGIA</v>
      </c>
      <c r="E89" s="157">
        <f t="shared" si="61"/>
        <v>5</v>
      </c>
      <c r="F89" s="158">
        <f t="shared" si="61"/>
        <v>33</v>
      </c>
      <c r="G89" s="158">
        <f>+Tabla15678[[#This Row],[H]]+Tabla15678[[#This Row],[M]]</f>
        <v>38</v>
      </c>
      <c r="H89" s="159">
        <f>G89/G97</f>
        <v>3.9460020768431983E-2</v>
      </c>
      <c r="I89" s="145"/>
      <c r="J89" s="176">
        <v>3</v>
      </c>
      <c r="K89" s="177" t="s">
        <v>181</v>
      </c>
      <c r="L89" s="171">
        <v>0</v>
      </c>
      <c r="M89" s="172">
        <v>0</v>
      </c>
      <c r="N89" s="171">
        <v>1</v>
      </c>
      <c r="O89" s="172">
        <v>0</v>
      </c>
      <c r="P89" s="171">
        <v>1</v>
      </c>
      <c r="Q89" s="172">
        <v>0</v>
      </c>
      <c r="R89" s="171">
        <v>2</v>
      </c>
      <c r="S89" s="172">
        <v>0</v>
      </c>
      <c r="T89" s="171">
        <v>4</v>
      </c>
      <c r="U89" s="172">
        <v>2</v>
      </c>
      <c r="V89" s="171">
        <v>25</v>
      </c>
      <c r="W89" s="172">
        <v>9</v>
      </c>
      <c r="X89" s="171">
        <v>7</v>
      </c>
      <c r="Y89" s="172">
        <v>2</v>
      </c>
      <c r="Z89" s="173">
        <f t="shared" si="65"/>
        <v>40</v>
      </c>
      <c r="AA89" s="174">
        <f t="shared" si="65"/>
        <v>13</v>
      </c>
      <c r="AB89" s="175">
        <f t="shared" si="70"/>
        <v>53</v>
      </c>
      <c r="AC89" s="143"/>
      <c r="AE89" s="142"/>
      <c r="AF89" s="49">
        <v>4</v>
      </c>
      <c r="AG89" s="157" t="str">
        <f t="shared" si="66"/>
        <v>MIALGIA</v>
      </c>
      <c r="AH89" s="157">
        <f t="shared" si="62"/>
        <v>5</v>
      </c>
      <c r="AI89" s="158">
        <f t="shared" si="62"/>
        <v>32</v>
      </c>
      <c r="AJ89" s="158">
        <f>+Tabla156718[[#This Row],[H]]+Tabla156718[[#This Row],[M]]</f>
        <v>37</v>
      </c>
      <c r="AK89" s="159">
        <f>AJ89/AJ97</f>
        <v>4.5398773006134971E-2</v>
      </c>
      <c r="AL89" s="145"/>
      <c r="AM89" s="176">
        <v>3</v>
      </c>
      <c r="AN89" s="177" t="s">
        <v>181</v>
      </c>
      <c r="AO89" s="171">
        <v>0</v>
      </c>
      <c r="AP89" s="172">
        <v>0</v>
      </c>
      <c r="AQ89" s="171">
        <v>0</v>
      </c>
      <c r="AR89" s="172">
        <v>0</v>
      </c>
      <c r="AS89" s="171">
        <v>0</v>
      </c>
      <c r="AT89" s="172">
        <v>0</v>
      </c>
      <c r="AU89" s="171">
        <v>0</v>
      </c>
      <c r="AV89" s="172">
        <v>0</v>
      </c>
      <c r="AW89" s="171">
        <v>4</v>
      </c>
      <c r="AX89" s="172">
        <v>2</v>
      </c>
      <c r="AY89" s="171">
        <v>25</v>
      </c>
      <c r="AZ89" s="172">
        <v>9</v>
      </c>
      <c r="BA89" s="171">
        <v>7</v>
      </c>
      <c r="BB89" s="172">
        <v>2</v>
      </c>
      <c r="BC89" s="173">
        <f t="shared" si="67"/>
        <v>36</v>
      </c>
      <c r="BD89" s="174">
        <f t="shared" si="67"/>
        <v>13</v>
      </c>
      <c r="BE89" s="175">
        <f t="shared" si="71"/>
        <v>49</v>
      </c>
      <c r="BF89" s="206"/>
      <c r="BH89" s="142"/>
      <c r="BI89" s="49">
        <v>4</v>
      </c>
      <c r="BJ89" s="157" t="str">
        <f t="shared" si="68"/>
        <v>ANQUILOGLOSIA</v>
      </c>
      <c r="BK89" s="157">
        <f t="shared" si="63"/>
        <v>9</v>
      </c>
      <c r="BL89" s="158">
        <f t="shared" si="63"/>
        <v>2</v>
      </c>
      <c r="BM89" s="158">
        <f>+Tabla15671833[[#This Row],[H]]+Tabla15671833[[#This Row],[M]]</f>
        <v>11</v>
      </c>
      <c r="BN89" s="159">
        <f>BM89/BM97</f>
        <v>7.4324324324324328E-2</v>
      </c>
      <c r="BO89" s="145"/>
      <c r="BP89" s="176">
        <v>3</v>
      </c>
      <c r="BQ89" s="177" t="s">
        <v>180</v>
      </c>
      <c r="BR89" s="171">
        <v>0</v>
      </c>
      <c r="BS89" s="172">
        <v>0</v>
      </c>
      <c r="BT89" s="171">
        <v>0</v>
      </c>
      <c r="BU89" s="172">
        <v>0</v>
      </c>
      <c r="BV89" s="171">
        <v>1</v>
      </c>
      <c r="BW89" s="172">
        <v>1</v>
      </c>
      <c r="BX89" s="171">
        <v>2</v>
      </c>
      <c r="BY89" s="172">
        <v>7</v>
      </c>
      <c r="BZ89" s="171">
        <v>0</v>
      </c>
      <c r="CA89" s="172">
        <v>0</v>
      </c>
      <c r="CB89" s="171">
        <v>0</v>
      </c>
      <c r="CC89" s="172">
        <v>0</v>
      </c>
      <c r="CD89" s="171">
        <v>0</v>
      </c>
      <c r="CE89" s="172">
        <v>0</v>
      </c>
      <c r="CF89" s="173">
        <f t="shared" si="69"/>
        <v>3</v>
      </c>
      <c r="CG89" s="174">
        <f t="shared" si="69"/>
        <v>8</v>
      </c>
      <c r="CH89" s="175">
        <f t="shared" si="72"/>
        <v>11</v>
      </c>
      <c r="CI89" s="206"/>
    </row>
    <row r="90" spans="2:87" x14ac:dyDescent="0.25">
      <c r="B90" s="142"/>
      <c r="C90" s="49">
        <v>5</v>
      </c>
      <c r="D90" s="157" t="str">
        <f t="shared" si="64"/>
        <v>QUISTES DE LOS MAXILARES</v>
      </c>
      <c r="E90" s="157">
        <f t="shared" si="61"/>
        <v>18</v>
      </c>
      <c r="F90" s="158">
        <f t="shared" si="61"/>
        <v>12</v>
      </c>
      <c r="G90" s="158">
        <f>+Tabla15678[[#This Row],[H]]+Tabla15678[[#This Row],[M]]</f>
        <v>30</v>
      </c>
      <c r="H90" s="159">
        <f>G90/G97</f>
        <v>3.1152647975077882E-2</v>
      </c>
      <c r="I90" s="145"/>
      <c r="J90" s="170">
        <v>4</v>
      </c>
      <c r="K90" s="157" t="s">
        <v>182</v>
      </c>
      <c r="L90" s="171">
        <v>0</v>
      </c>
      <c r="M90" s="172">
        <v>0</v>
      </c>
      <c r="N90" s="171">
        <v>0</v>
      </c>
      <c r="O90" s="172">
        <v>0</v>
      </c>
      <c r="P90" s="171">
        <v>0</v>
      </c>
      <c r="Q90" s="172">
        <v>0</v>
      </c>
      <c r="R90" s="171">
        <v>0</v>
      </c>
      <c r="S90" s="172">
        <v>1</v>
      </c>
      <c r="T90" s="171">
        <v>0</v>
      </c>
      <c r="U90" s="172">
        <v>4</v>
      </c>
      <c r="V90" s="171">
        <v>5</v>
      </c>
      <c r="W90" s="172">
        <v>13</v>
      </c>
      <c r="X90" s="171">
        <v>0</v>
      </c>
      <c r="Y90" s="172">
        <v>15</v>
      </c>
      <c r="Z90" s="173">
        <f t="shared" si="65"/>
        <v>5</v>
      </c>
      <c r="AA90" s="174">
        <f t="shared" si="65"/>
        <v>33</v>
      </c>
      <c r="AB90" s="175">
        <f t="shared" si="70"/>
        <v>38</v>
      </c>
      <c r="AC90" s="143"/>
      <c r="AE90" s="142"/>
      <c r="AF90" s="49">
        <v>5</v>
      </c>
      <c r="AG90" s="157" t="str">
        <f t="shared" si="66"/>
        <v>QUISTES DE LOS MAXILARES</v>
      </c>
      <c r="AH90" s="157">
        <f t="shared" si="62"/>
        <v>15</v>
      </c>
      <c r="AI90" s="158">
        <f t="shared" si="62"/>
        <v>11</v>
      </c>
      <c r="AJ90" s="158">
        <f>+Tabla156718[[#This Row],[H]]+Tabla156718[[#This Row],[M]]</f>
        <v>26</v>
      </c>
      <c r="AK90" s="159">
        <f>AJ90/AJ97</f>
        <v>3.1901840490797549E-2</v>
      </c>
      <c r="AL90" s="145"/>
      <c r="AM90" s="170">
        <v>4</v>
      </c>
      <c r="AN90" s="157" t="s">
        <v>182</v>
      </c>
      <c r="AO90" s="171">
        <v>0</v>
      </c>
      <c r="AP90" s="172">
        <v>0</v>
      </c>
      <c r="AQ90" s="171">
        <v>0</v>
      </c>
      <c r="AR90" s="172">
        <v>0</v>
      </c>
      <c r="AS90" s="171">
        <v>0</v>
      </c>
      <c r="AT90" s="172">
        <v>0</v>
      </c>
      <c r="AU90" s="171">
        <v>0</v>
      </c>
      <c r="AV90" s="172">
        <v>0</v>
      </c>
      <c r="AW90" s="171">
        <v>0</v>
      </c>
      <c r="AX90" s="172">
        <v>4</v>
      </c>
      <c r="AY90" s="171">
        <v>5</v>
      </c>
      <c r="AZ90" s="172">
        <v>13</v>
      </c>
      <c r="BA90" s="171">
        <v>0</v>
      </c>
      <c r="BB90" s="172">
        <v>15</v>
      </c>
      <c r="BC90" s="173">
        <f t="shared" si="67"/>
        <v>5</v>
      </c>
      <c r="BD90" s="174">
        <f t="shared" si="67"/>
        <v>32</v>
      </c>
      <c r="BE90" s="175">
        <f t="shared" si="71"/>
        <v>37</v>
      </c>
      <c r="BF90" s="206"/>
      <c r="BH90" s="142"/>
      <c r="BI90" s="49">
        <v>5</v>
      </c>
      <c r="BJ90" s="157" t="str">
        <f t="shared" si="68"/>
        <v>MALOCLUSION DE TIPO NO ESPECIFICADO</v>
      </c>
      <c r="BK90" s="157">
        <f t="shared" si="63"/>
        <v>4</v>
      </c>
      <c r="BL90" s="158">
        <f t="shared" si="63"/>
        <v>2</v>
      </c>
      <c r="BM90" s="158">
        <f>+Tabla15671833[[#This Row],[H]]+Tabla15671833[[#This Row],[M]]</f>
        <v>6</v>
      </c>
      <c r="BN90" s="159">
        <f>BM90/BM97</f>
        <v>4.0540540540540543E-2</v>
      </c>
      <c r="BO90" s="145"/>
      <c r="BP90" s="170">
        <v>4</v>
      </c>
      <c r="BQ90" s="157" t="s">
        <v>258</v>
      </c>
      <c r="BR90" s="171">
        <v>0</v>
      </c>
      <c r="BS90" s="172">
        <v>0</v>
      </c>
      <c r="BT90" s="171">
        <v>3</v>
      </c>
      <c r="BU90" s="172">
        <v>0</v>
      </c>
      <c r="BV90" s="171">
        <v>4</v>
      </c>
      <c r="BW90" s="172">
        <v>2</v>
      </c>
      <c r="BX90" s="171">
        <v>2</v>
      </c>
      <c r="BY90" s="172">
        <v>0</v>
      </c>
      <c r="BZ90" s="171">
        <v>0</v>
      </c>
      <c r="CA90" s="172">
        <v>0</v>
      </c>
      <c r="CB90" s="171">
        <v>0</v>
      </c>
      <c r="CC90" s="172">
        <v>0</v>
      </c>
      <c r="CD90" s="171">
        <v>0</v>
      </c>
      <c r="CE90" s="172">
        <v>0</v>
      </c>
      <c r="CF90" s="173">
        <f t="shared" si="69"/>
        <v>9</v>
      </c>
      <c r="CG90" s="174">
        <f t="shared" si="69"/>
        <v>2</v>
      </c>
      <c r="CH90" s="175">
        <f t="shared" si="72"/>
        <v>11</v>
      </c>
      <c r="CI90" s="206"/>
    </row>
    <row r="91" spans="2:87" x14ac:dyDescent="0.25">
      <c r="B91" s="142"/>
      <c r="C91" s="49">
        <v>6</v>
      </c>
      <c r="D91" s="157" t="str">
        <f t="shared" si="64"/>
        <v>RAIZ DENTAL RETENIDA</v>
      </c>
      <c r="E91" s="157">
        <f t="shared" si="61"/>
        <v>10</v>
      </c>
      <c r="F91" s="158">
        <f t="shared" si="61"/>
        <v>13</v>
      </c>
      <c r="G91" s="158">
        <f>+Tabla15678[[#This Row],[H]]+Tabla15678[[#This Row],[M]]</f>
        <v>23</v>
      </c>
      <c r="H91" s="159">
        <f>G91/G97</f>
        <v>2.3883696780893044E-2</v>
      </c>
      <c r="I91" s="145"/>
      <c r="J91" s="176">
        <v>5</v>
      </c>
      <c r="K91" s="177" t="s">
        <v>183</v>
      </c>
      <c r="L91" s="171">
        <v>0</v>
      </c>
      <c r="M91" s="172">
        <v>0</v>
      </c>
      <c r="N91" s="171">
        <v>0</v>
      </c>
      <c r="O91" s="172">
        <v>0</v>
      </c>
      <c r="P91" s="171">
        <v>0</v>
      </c>
      <c r="Q91" s="172">
        <v>1</v>
      </c>
      <c r="R91" s="171">
        <v>3</v>
      </c>
      <c r="S91" s="172">
        <v>0</v>
      </c>
      <c r="T91" s="171">
        <v>2</v>
      </c>
      <c r="U91" s="172">
        <v>1</v>
      </c>
      <c r="V91" s="171">
        <v>3</v>
      </c>
      <c r="W91" s="172">
        <v>9</v>
      </c>
      <c r="X91" s="171">
        <v>10</v>
      </c>
      <c r="Y91" s="172">
        <v>1</v>
      </c>
      <c r="Z91" s="173">
        <f t="shared" si="65"/>
        <v>18</v>
      </c>
      <c r="AA91" s="174">
        <f t="shared" si="65"/>
        <v>12</v>
      </c>
      <c r="AB91" s="175">
        <f t="shared" si="70"/>
        <v>30</v>
      </c>
      <c r="AC91" s="143"/>
      <c r="AE91" s="142"/>
      <c r="AF91" s="49">
        <v>6</v>
      </c>
      <c r="AG91" s="157" t="str">
        <f t="shared" si="66"/>
        <v>RAIZ DENTAL RETENIDA</v>
      </c>
      <c r="AH91" s="157">
        <f t="shared" si="62"/>
        <v>10</v>
      </c>
      <c r="AI91" s="158">
        <f t="shared" si="62"/>
        <v>11</v>
      </c>
      <c r="AJ91" s="158">
        <f>+Tabla156718[[#This Row],[H]]+Tabla156718[[#This Row],[M]]</f>
        <v>21</v>
      </c>
      <c r="AK91" s="159">
        <f>AJ91/AJ97</f>
        <v>2.5766871165644172E-2</v>
      </c>
      <c r="AL91" s="145"/>
      <c r="AM91" s="176">
        <v>5</v>
      </c>
      <c r="AN91" s="177" t="s">
        <v>183</v>
      </c>
      <c r="AO91" s="171">
        <v>0</v>
      </c>
      <c r="AP91" s="172">
        <v>0</v>
      </c>
      <c r="AQ91" s="171">
        <v>0</v>
      </c>
      <c r="AR91" s="172">
        <v>0</v>
      </c>
      <c r="AS91" s="171">
        <v>0</v>
      </c>
      <c r="AT91" s="172">
        <v>0</v>
      </c>
      <c r="AU91" s="171">
        <v>0</v>
      </c>
      <c r="AV91" s="172">
        <v>0</v>
      </c>
      <c r="AW91" s="171">
        <v>2</v>
      </c>
      <c r="AX91" s="172">
        <v>1</v>
      </c>
      <c r="AY91" s="171">
        <v>3</v>
      </c>
      <c r="AZ91" s="172">
        <v>9</v>
      </c>
      <c r="BA91" s="171">
        <v>10</v>
      </c>
      <c r="BB91" s="172">
        <v>1</v>
      </c>
      <c r="BC91" s="173">
        <f t="shared" si="67"/>
        <v>15</v>
      </c>
      <c r="BD91" s="174">
        <f t="shared" si="67"/>
        <v>11</v>
      </c>
      <c r="BE91" s="175">
        <f t="shared" si="71"/>
        <v>26</v>
      </c>
      <c r="BF91" s="206"/>
      <c r="BH91" s="142"/>
      <c r="BI91" s="49">
        <v>6</v>
      </c>
      <c r="BJ91" s="157" t="str">
        <f t="shared" si="68"/>
        <v>MUCOCELE DE GLANDULA SALIVAL</v>
      </c>
      <c r="BK91" s="157">
        <f t="shared" si="63"/>
        <v>2</v>
      </c>
      <c r="BL91" s="158">
        <f t="shared" si="63"/>
        <v>4</v>
      </c>
      <c r="BM91" s="158">
        <f>+Tabla15671833[[#This Row],[H]]+Tabla15671833[[#This Row],[M]]</f>
        <v>6</v>
      </c>
      <c r="BN91" s="159">
        <f>BM91/BM97</f>
        <v>4.0540540540540543E-2</v>
      </c>
      <c r="BO91" s="145"/>
      <c r="BP91" s="176">
        <v>5</v>
      </c>
      <c r="BQ91" s="177" t="s">
        <v>263</v>
      </c>
      <c r="BR91" s="171">
        <v>0</v>
      </c>
      <c r="BS91" s="172">
        <v>0</v>
      </c>
      <c r="BT91" s="171">
        <v>1</v>
      </c>
      <c r="BU91" s="172">
        <v>0</v>
      </c>
      <c r="BV91" s="171">
        <v>1</v>
      </c>
      <c r="BW91" s="172">
        <v>0</v>
      </c>
      <c r="BX91" s="171">
        <v>2</v>
      </c>
      <c r="BY91" s="172">
        <v>2</v>
      </c>
      <c r="BZ91" s="171">
        <v>0</v>
      </c>
      <c r="CA91" s="172">
        <v>0</v>
      </c>
      <c r="CB91" s="171">
        <v>0</v>
      </c>
      <c r="CC91" s="172">
        <v>0</v>
      </c>
      <c r="CD91" s="171">
        <v>0</v>
      </c>
      <c r="CE91" s="172">
        <v>0</v>
      </c>
      <c r="CF91" s="173">
        <f t="shared" si="69"/>
        <v>4</v>
      </c>
      <c r="CG91" s="174">
        <f t="shared" si="69"/>
        <v>2</v>
      </c>
      <c r="CH91" s="175">
        <f t="shared" si="72"/>
        <v>6</v>
      </c>
      <c r="CI91" s="206"/>
    </row>
    <row r="92" spans="2:87" x14ac:dyDescent="0.25">
      <c r="B92" s="142"/>
      <c r="C92" s="49">
        <v>7</v>
      </c>
      <c r="D92" s="157" t="str">
        <f t="shared" si="64"/>
        <v>ANOMALIAS DE LA RELACION ENTRE LOS ARCOS DENTARIOS</v>
      </c>
      <c r="E92" s="157">
        <f t="shared" si="61"/>
        <v>15</v>
      </c>
      <c r="F92" s="158">
        <f t="shared" si="61"/>
        <v>8</v>
      </c>
      <c r="G92" s="158">
        <f>+Tabla15678[[#This Row],[H]]+Tabla15678[[#This Row],[M]]</f>
        <v>23</v>
      </c>
      <c r="H92" s="159">
        <f>G92/G97</f>
        <v>2.3883696780893044E-2</v>
      </c>
      <c r="I92" s="145"/>
      <c r="J92" s="170">
        <v>6</v>
      </c>
      <c r="K92" s="157" t="s">
        <v>184</v>
      </c>
      <c r="L92" s="171">
        <v>0</v>
      </c>
      <c r="M92" s="172">
        <v>0</v>
      </c>
      <c r="N92" s="171">
        <v>0</v>
      </c>
      <c r="O92" s="172">
        <v>0</v>
      </c>
      <c r="P92" s="171">
        <v>0</v>
      </c>
      <c r="Q92" s="172">
        <v>1</v>
      </c>
      <c r="R92" s="171">
        <v>0</v>
      </c>
      <c r="S92" s="172">
        <v>1</v>
      </c>
      <c r="T92" s="171">
        <v>1</v>
      </c>
      <c r="U92" s="172">
        <v>2</v>
      </c>
      <c r="V92" s="171">
        <v>0</v>
      </c>
      <c r="W92" s="172">
        <v>7</v>
      </c>
      <c r="X92" s="171">
        <v>9</v>
      </c>
      <c r="Y92" s="172">
        <v>2</v>
      </c>
      <c r="Z92" s="173">
        <f t="shared" si="65"/>
        <v>10</v>
      </c>
      <c r="AA92" s="174">
        <f t="shared" si="65"/>
        <v>13</v>
      </c>
      <c r="AB92" s="175">
        <f t="shared" si="70"/>
        <v>23</v>
      </c>
      <c r="AC92" s="143"/>
      <c r="AE92" s="142"/>
      <c r="AF92" s="49">
        <v>7</v>
      </c>
      <c r="AG92" s="157" t="str">
        <f t="shared" si="66"/>
        <v>ANOMALIAS DE LA RELACION ENTRE LOS ARCOS DENTARIOS</v>
      </c>
      <c r="AH92" s="157">
        <f t="shared" si="62"/>
        <v>13</v>
      </c>
      <c r="AI92" s="158">
        <f t="shared" si="62"/>
        <v>7</v>
      </c>
      <c r="AJ92" s="158">
        <f>+Tabla156718[[#This Row],[H]]+Tabla156718[[#This Row],[M]]</f>
        <v>20</v>
      </c>
      <c r="AK92" s="159">
        <f>AJ92/AJ97</f>
        <v>2.4539877300613498E-2</v>
      </c>
      <c r="AL92" s="145"/>
      <c r="AM92" s="170">
        <v>6</v>
      </c>
      <c r="AN92" s="157" t="s">
        <v>184</v>
      </c>
      <c r="AO92" s="171">
        <v>0</v>
      </c>
      <c r="AP92" s="172">
        <v>0</v>
      </c>
      <c r="AQ92" s="171">
        <v>0</v>
      </c>
      <c r="AR92" s="172">
        <v>0</v>
      </c>
      <c r="AS92" s="171">
        <v>0</v>
      </c>
      <c r="AT92" s="172">
        <v>0</v>
      </c>
      <c r="AU92" s="171">
        <v>0</v>
      </c>
      <c r="AV92" s="172">
        <v>0</v>
      </c>
      <c r="AW92" s="171">
        <v>1</v>
      </c>
      <c r="AX92" s="172">
        <v>2</v>
      </c>
      <c r="AY92" s="171">
        <v>0</v>
      </c>
      <c r="AZ92" s="172">
        <v>7</v>
      </c>
      <c r="BA92" s="171">
        <v>9</v>
      </c>
      <c r="BB92" s="172">
        <v>2</v>
      </c>
      <c r="BC92" s="173">
        <f t="shared" si="67"/>
        <v>10</v>
      </c>
      <c r="BD92" s="174">
        <f t="shared" si="67"/>
        <v>11</v>
      </c>
      <c r="BE92" s="175">
        <f t="shared" si="71"/>
        <v>21</v>
      </c>
      <c r="BF92" s="206"/>
      <c r="BH92" s="142"/>
      <c r="BI92" s="49">
        <v>7</v>
      </c>
      <c r="BJ92" s="157" t="str">
        <f t="shared" si="68"/>
        <v>ANOMALIAS DENTOFACIALES FUNCIONALES</v>
      </c>
      <c r="BK92" s="157">
        <f t="shared" si="63"/>
        <v>4</v>
      </c>
      <c r="BL92" s="158">
        <f t="shared" si="63"/>
        <v>1</v>
      </c>
      <c r="BM92" s="158">
        <f>+Tabla15671833[[#This Row],[H]]+Tabla15671833[[#This Row],[M]]</f>
        <v>5</v>
      </c>
      <c r="BN92" s="159">
        <f>BM92/BM97</f>
        <v>3.3783783783783786E-2</v>
      </c>
      <c r="BO92" s="145"/>
      <c r="BP92" s="170">
        <v>6</v>
      </c>
      <c r="BQ92" s="157" t="s">
        <v>264</v>
      </c>
      <c r="BR92" s="171">
        <v>0</v>
      </c>
      <c r="BS92" s="172">
        <v>0</v>
      </c>
      <c r="BT92" s="171">
        <v>0</v>
      </c>
      <c r="BU92" s="172">
        <v>0</v>
      </c>
      <c r="BV92" s="171">
        <v>0</v>
      </c>
      <c r="BW92" s="172">
        <v>3</v>
      </c>
      <c r="BX92" s="171">
        <v>2</v>
      </c>
      <c r="BY92" s="172">
        <v>1</v>
      </c>
      <c r="BZ92" s="171">
        <v>0</v>
      </c>
      <c r="CA92" s="172">
        <v>0</v>
      </c>
      <c r="CB92" s="171">
        <v>0</v>
      </c>
      <c r="CC92" s="172">
        <v>0</v>
      </c>
      <c r="CD92" s="171">
        <v>0</v>
      </c>
      <c r="CE92" s="172">
        <v>0</v>
      </c>
      <c r="CF92" s="173">
        <f t="shared" si="69"/>
        <v>2</v>
      </c>
      <c r="CG92" s="174">
        <f t="shared" si="69"/>
        <v>4</v>
      </c>
      <c r="CH92" s="175">
        <f t="shared" si="72"/>
        <v>6</v>
      </c>
      <c r="CI92" s="206"/>
    </row>
    <row r="93" spans="2:87" x14ac:dyDescent="0.25">
      <c r="B93" s="142"/>
      <c r="C93" s="49">
        <v>8</v>
      </c>
      <c r="D93" s="157" t="str">
        <f t="shared" si="64"/>
        <v>ANOMALIAS DENTOFACIALES FUNCIONALES</v>
      </c>
      <c r="E93" s="157">
        <f t="shared" si="61"/>
        <v>11</v>
      </c>
      <c r="F93" s="158">
        <f t="shared" si="61"/>
        <v>8</v>
      </c>
      <c r="G93" s="158">
        <f>+Tabla15678[[#This Row],[H]]+Tabla15678[[#This Row],[M]]</f>
        <v>19</v>
      </c>
      <c r="H93" s="159">
        <f>G93/G97</f>
        <v>1.9730010384215992E-2</v>
      </c>
      <c r="I93" s="145"/>
      <c r="J93" s="176">
        <v>7</v>
      </c>
      <c r="K93" s="177" t="s">
        <v>185</v>
      </c>
      <c r="L93" s="171">
        <v>0</v>
      </c>
      <c r="M93" s="172">
        <v>0</v>
      </c>
      <c r="N93" s="171">
        <v>0</v>
      </c>
      <c r="O93" s="172">
        <v>0</v>
      </c>
      <c r="P93" s="171">
        <v>1</v>
      </c>
      <c r="Q93" s="172">
        <v>0</v>
      </c>
      <c r="R93" s="171">
        <v>1</v>
      </c>
      <c r="S93" s="172">
        <v>1</v>
      </c>
      <c r="T93" s="171">
        <v>12</v>
      </c>
      <c r="U93" s="172">
        <v>4</v>
      </c>
      <c r="V93" s="171">
        <v>1</v>
      </c>
      <c r="W93" s="172">
        <v>3</v>
      </c>
      <c r="X93" s="171">
        <v>0</v>
      </c>
      <c r="Y93" s="172">
        <v>0</v>
      </c>
      <c r="Z93" s="173">
        <f t="shared" si="65"/>
        <v>15</v>
      </c>
      <c r="AA93" s="174">
        <f t="shared" si="65"/>
        <v>8</v>
      </c>
      <c r="AB93" s="175">
        <f t="shared" si="70"/>
        <v>23</v>
      </c>
      <c r="AC93" s="143"/>
      <c r="AE93" s="142"/>
      <c r="AF93" s="49">
        <v>8</v>
      </c>
      <c r="AG93" s="157" t="str">
        <f t="shared" si="66"/>
        <v>ANOMALIAS DENTOFACIALES FUNCIONALES</v>
      </c>
      <c r="AH93" s="157">
        <f t="shared" si="62"/>
        <v>7</v>
      </c>
      <c r="AI93" s="158">
        <f t="shared" si="62"/>
        <v>7</v>
      </c>
      <c r="AJ93" s="158">
        <f>+Tabla156718[[#This Row],[H]]+Tabla156718[[#This Row],[M]]</f>
        <v>14</v>
      </c>
      <c r="AK93" s="159">
        <f>AJ93/AJ97</f>
        <v>1.7177914110429449E-2</v>
      </c>
      <c r="AL93" s="145"/>
      <c r="AM93" s="176">
        <v>7</v>
      </c>
      <c r="AN93" s="177" t="s">
        <v>185</v>
      </c>
      <c r="AO93" s="171">
        <v>0</v>
      </c>
      <c r="AP93" s="172">
        <v>0</v>
      </c>
      <c r="AQ93" s="171">
        <v>0</v>
      </c>
      <c r="AR93" s="172">
        <v>0</v>
      </c>
      <c r="AS93" s="171">
        <v>0</v>
      </c>
      <c r="AT93" s="172">
        <v>0</v>
      </c>
      <c r="AU93" s="171">
        <v>0</v>
      </c>
      <c r="AV93" s="172">
        <v>0</v>
      </c>
      <c r="AW93" s="171">
        <v>12</v>
      </c>
      <c r="AX93" s="172">
        <v>4</v>
      </c>
      <c r="AY93" s="171">
        <v>1</v>
      </c>
      <c r="AZ93" s="172">
        <v>3</v>
      </c>
      <c r="BA93" s="171">
        <v>0</v>
      </c>
      <c r="BB93" s="172">
        <v>0</v>
      </c>
      <c r="BC93" s="173">
        <f t="shared" si="67"/>
        <v>13</v>
      </c>
      <c r="BD93" s="174">
        <f t="shared" si="67"/>
        <v>7</v>
      </c>
      <c r="BE93" s="175">
        <f t="shared" si="71"/>
        <v>20</v>
      </c>
      <c r="BF93" s="206"/>
      <c r="BH93" s="142"/>
      <c r="BI93" s="49">
        <v>8</v>
      </c>
      <c r="BJ93" s="157" t="str">
        <f t="shared" si="68"/>
        <v>SECUELAS DE FRACTURA DEL CRANEO Y DE HUESOS FACIALES</v>
      </c>
      <c r="BK93" s="157">
        <f t="shared" si="63"/>
        <v>4</v>
      </c>
      <c r="BL93" s="158">
        <f t="shared" si="63"/>
        <v>0</v>
      </c>
      <c r="BM93" s="158">
        <f>+Tabla15671833[[#This Row],[H]]+Tabla15671833[[#This Row],[M]]</f>
        <v>4</v>
      </c>
      <c r="BN93" s="159">
        <f>BM93/BM97</f>
        <v>2.7027027027027029E-2</v>
      </c>
      <c r="BO93" s="145"/>
      <c r="BP93" s="176">
        <v>7</v>
      </c>
      <c r="BQ93" s="177" t="s">
        <v>186</v>
      </c>
      <c r="BR93" s="171">
        <v>0</v>
      </c>
      <c r="BS93" s="172">
        <v>0</v>
      </c>
      <c r="BT93" s="171">
        <v>0</v>
      </c>
      <c r="BU93" s="172">
        <v>0</v>
      </c>
      <c r="BV93" s="171">
        <v>1</v>
      </c>
      <c r="BW93" s="172">
        <v>0</v>
      </c>
      <c r="BX93" s="171">
        <v>3</v>
      </c>
      <c r="BY93" s="172">
        <v>1</v>
      </c>
      <c r="BZ93" s="171">
        <v>0</v>
      </c>
      <c r="CA93" s="172">
        <v>0</v>
      </c>
      <c r="CB93" s="171">
        <v>0</v>
      </c>
      <c r="CC93" s="172">
        <v>0</v>
      </c>
      <c r="CD93" s="171">
        <v>0</v>
      </c>
      <c r="CE93" s="172">
        <v>0</v>
      </c>
      <c r="CF93" s="173">
        <f t="shared" si="69"/>
        <v>4</v>
      </c>
      <c r="CG93" s="174">
        <f t="shared" si="69"/>
        <v>1</v>
      </c>
      <c r="CH93" s="175">
        <f t="shared" si="72"/>
        <v>5</v>
      </c>
      <c r="CI93" s="206"/>
    </row>
    <row r="94" spans="2:87" x14ac:dyDescent="0.25">
      <c r="B94" s="142"/>
      <c r="C94" s="49">
        <v>9</v>
      </c>
      <c r="D94" s="157" t="str">
        <f t="shared" si="64"/>
        <v>DIENTES SUPERNUMERARIOS</v>
      </c>
      <c r="E94" s="157">
        <f t="shared" si="61"/>
        <v>10</v>
      </c>
      <c r="F94" s="158">
        <f t="shared" si="61"/>
        <v>9</v>
      </c>
      <c r="G94" s="158">
        <f>+Tabla15678[[#This Row],[H]]+Tabla15678[[#This Row],[M]]</f>
        <v>19</v>
      </c>
      <c r="H94" s="159">
        <f>G94/G97</f>
        <v>1.9730010384215992E-2</v>
      </c>
      <c r="I94" s="145"/>
      <c r="J94" s="170">
        <v>8</v>
      </c>
      <c r="K94" s="157" t="s">
        <v>186</v>
      </c>
      <c r="L94" s="171">
        <v>0</v>
      </c>
      <c r="M94" s="172">
        <v>0</v>
      </c>
      <c r="N94" s="171">
        <v>0</v>
      </c>
      <c r="O94" s="172">
        <v>0</v>
      </c>
      <c r="P94" s="171">
        <v>1</v>
      </c>
      <c r="Q94" s="172">
        <v>0</v>
      </c>
      <c r="R94" s="171">
        <v>3</v>
      </c>
      <c r="S94" s="172">
        <v>1</v>
      </c>
      <c r="T94" s="171">
        <v>5</v>
      </c>
      <c r="U94" s="172">
        <v>3</v>
      </c>
      <c r="V94" s="171">
        <v>2</v>
      </c>
      <c r="W94" s="172">
        <v>4</v>
      </c>
      <c r="X94" s="171">
        <v>0</v>
      </c>
      <c r="Y94" s="172">
        <v>0</v>
      </c>
      <c r="Z94" s="173">
        <f t="shared" si="65"/>
        <v>11</v>
      </c>
      <c r="AA94" s="174">
        <f t="shared" si="65"/>
        <v>8</v>
      </c>
      <c r="AB94" s="175">
        <f t="shared" si="70"/>
        <v>19</v>
      </c>
      <c r="AC94" s="143"/>
      <c r="AE94" s="142"/>
      <c r="AF94" s="49">
        <v>9</v>
      </c>
      <c r="AG94" s="157" t="str">
        <f t="shared" si="66"/>
        <v>DIENTES SUPERNUMERARIOS</v>
      </c>
      <c r="AH94" s="157">
        <f t="shared" si="62"/>
        <v>3</v>
      </c>
      <c r="AI94" s="158">
        <f t="shared" si="62"/>
        <v>1</v>
      </c>
      <c r="AJ94" s="158">
        <f>+Tabla156718[[#This Row],[H]]+Tabla156718[[#This Row],[M]]</f>
        <v>4</v>
      </c>
      <c r="AK94" s="159">
        <f>AJ94/AJ97</f>
        <v>4.9079754601226997E-3</v>
      </c>
      <c r="AL94" s="145"/>
      <c r="AM94" s="170">
        <v>8</v>
      </c>
      <c r="AN94" s="157" t="s">
        <v>186</v>
      </c>
      <c r="AO94" s="171">
        <v>0</v>
      </c>
      <c r="AP94" s="172">
        <v>0</v>
      </c>
      <c r="AQ94" s="171">
        <v>0</v>
      </c>
      <c r="AR94" s="172">
        <v>0</v>
      </c>
      <c r="AS94" s="171">
        <v>0</v>
      </c>
      <c r="AT94" s="172">
        <v>0</v>
      </c>
      <c r="AU94" s="171">
        <v>0</v>
      </c>
      <c r="AV94" s="172">
        <v>0</v>
      </c>
      <c r="AW94" s="171">
        <v>5</v>
      </c>
      <c r="AX94" s="172">
        <v>3</v>
      </c>
      <c r="AY94" s="171">
        <v>2</v>
      </c>
      <c r="AZ94" s="172">
        <v>4</v>
      </c>
      <c r="BA94" s="171">
        <v>0</v>
      </c>
      <c r="BB94" s="172">
        <v>0</v>
      </c>
      <c r="BC94" s="173">
        <f t="shared" si="67"/>
        <v>7</v>
      </c>
      <c r="BD94" s="174">
        <f t="shared" si="67"/>
        <v>7</v>
      </c>
      <c r="BE94" s="175">
        <f t="shared" si="71"/>
        <v>14</v>
      </c>
      <c r="BF94" s="206"/>
      <c r="BH94" s="142"/>
      <c r="BI94" s="49">
        <v>9</v>
      </c>
      <c r="BJ94" s="157" t="str">
        <f t="shared" si="68"/>
        <v>OTROS QUISTES DE LOS MAXILARES</v>
      </c>
      <c r="BK94" s="157">
        <f t="shared" si="63"/>
        <v>3</v>
      </c>
      <c r="BL94" s="158">
        <f t="shared" si="63"/>
        <v>1</v>
      </c>
      <c r="BM94" s="158">
        <f>+Tabla15671833[[#This Row],[H]]+Tabla15671833[[#This Row],[M]]</f>
        <v>4</v>
      </c>
      <c r="BN94" s="159">
        <f>BM94/BM97</f>
        <v>2.7027027027027029E-2</v>
      </c>
      <c r="BO94" s="145"/>
      <c r="BP94" s="170">
        <v>8</v>
      </c>
      <c r="BQ94" s="157" t="s">
        <v>181</v>
      </c>
      <c r="BR94" s="171">
        <v>0</v>
      </c>
      <c r="BS94" s="172">
        <v>0</v>
      </c>
      <c r="BT94" s="171">
        <v>1</v>
      </c>
      <c r="BU94" s="172">
        <v>0</v>
      </c>
      <c r="BV94" s="171">
        <v>1</v>
      </c>
      <c r="BW94" s="172">
        <v>0</v>
      </c>
      <c r="BX94" s="171">
        <v>2</v>
      </c>
      <c r="BY94" s="172">
        <v>0</v>
      </c>
      <c r="BZ94" s="171">
        <v>0</v>
      </c>
      <c r="CA94" s="172">
        <v>0</v>
      </c>
      <c r="CB94" s="171">
        <v>0</v>
      </c>
      <c r="CC94" s="172">
        <v>0</v>
      </c>
      <c r="CD94" s="171">
        <v>0</v>
      </c>
      <c r="CE94" s="172">
        <v>0</v>
      </c>
      <c r="CF94" s="173">
        <f t="shared" si="69"/>
        <v>4</v>
      </c>
      <c r="CG94" s="174">
        <f t="shared" si="69"/>
        <v>0</v>
      </c>
      <c r="CH94" s="175">
        <f t="shared" si="72"/>
        <v>4</v>
      </c>
      <c r="CI94" s="206"/>
    </row>
    <row r="95" spans="2:87" x14ac:dyDescent="0.25">
      <c r="B95" s="142"/>
      <c r="C95" s="49">
        <v>10</v>
      </c>
      <c r="D95" s="157" t="str">
        <f t="shared" si="64"/>
        <v>AFECCIONES INFLAMATORIAS DE LOS MAXILARES</v>
      </c>
      <c r="E95" s="157">
        <f t="shared" si="61"/>
        <v>3</v>
      </c>
      <c r="F95" s="158">
        <f t="shared" si="61"/>
        <v>13</v>
      </c>
      <c r="G95" s="158">
        <f>+Tabla15678[[#This Row],[H]]+Tabla15678[[#This Row],[M]]</f>
        <v>16</v>
      </c>
      <c r="H95" s="159">
        <f>G95/G97</f>
        <v>1.6614745586708203E-2</v>
      </c>
      <c r="I95" s="145"/>
      <c r="J95" s="176">
        <v>9</v>
      </c>
      <c r="K95" s="177" t="s">
        <v>187</v>
      </c>
      <c r="L95" s="171">
        <v>0</v>
      </c>
      <c r="M95" s="172">
        <v>0</v>
      </c>
      <c r="N95" s="171">
        <v>0</v>
      </c>
      <c r="O95" s="172">
        <v>0</v>
      </c>
      <c r="P95" s="171">
        <v>4</v>
      </c>
      <c r="Q95" s="172">
        <v>3</v>
      </c>
      <c r="R95" s="171">
        <v>3</v>
      </c>
      <c r="S95" s="172">
        <v>5</v>
      </c>
      <c r="T95" s="171">
        <v>2</v>
      </c>
      <c r="U95" s="172">
        <v>1</v>
      </c>
      <c r="V95" s="171">
        <v>1</v>
      </c>
      <c r="W95" s="172">
        <v>0</v>
      </c>
      <c r="X95" s="171">
        <v>0</v>
      </c>
      <c r="Y95" s="172">
        <v>0</v>
      </c>
      <c r="Z95" s="173">
        <f t="shared" si="65"/>
        <v>10</v>
      </c>
      <c r="AA95" s="174">
        <f t="shared" si="65"/>
        <v>9</v>
      </c>
      <c r="AB95" s="175">
        <f t="shared" si="70"/>
        <v>19</v>
      </c>
      <c r="AC95" s="143"/>
      <c r="AE95" s="142"/>
      <c r="AF95" s="49">
        <v>10</v>
      </c>
      <c r="AG95" s="157" t="str">
        <f t="shared" si="66"/>
        <v>AFECCIONES INFLAMATORIAS DE LOS MAXILARES</v>
      </c>
      <c r="AH95" s="157">
        <f t="shared" si="62"/>
        <v>3</v>
      </c>
      <c r="AI95" s="158">
        <f t="shared" si="62"/>
        <v>13</v>
      </c>
      <c r="AJ95" s="158">
        <f>+Tabla156718[[#This Row],[H]]+Tabla156718[[#This Row],[M]]</f>
        <v>16</v>
      </c>
      <c r="AK95" s="159">
        <f>AJ95/AJ97</f>
        <v>1.9631901840490799E-2</v>
      </c>
      <c r="AL95" s="145"/>
      <c r="AM95" s="176">
        <v>9</v>
      </c>
      <c r="AN95" s="177" t="s">
        <v>187</v>
      </c>
      <c r="AO95" s="171">
        <v>0</v>
      </c>
      <c r="AP95" s="172">
        <v>0</v>
      </c>
      <c r="AQ95" s="171">
        <v>0</v>
      </c>
      <c r="AR95" s="172">
        <v>0</v>
      </c>
      <c r="AS95" s="171">
        <v>0</v>
      </c>
      <c r="AT95" s="172">
        <v>0</v>
      </c>
      <c r="AU95" s="171">
        <v>0</v>
      </c>
      <c r="AV95" s="172">
        <v>0</v>
      </c>
      <c r="AW95" s="171">
        <v>2</v>
      </c>
      <c r="AX95" s="172">
        <v>1</v>
      </c>
      <c r="AY95" s="171">
        <v>1</v>
      </c>
      <c r="AZ95" s="172">
        <v>0</v>
      </c>
      <c r="BA95" s="171">
        <v>0</v>
      </c>
      <c r="BB95" s="172">
        <v>0</v>
      </c>
      <c r="BC95" s="173">
        <f t="shared" si="67"/>
        <v>3</v>
      </c>
      <c r="BD95" s="174">
        <f t="shared" si="67"/>
        <v>1</v>
      </c>
      <c r="BE95" s="175">
        <f t="shared" si="71"/>
        <v>4</v>
      </c>
      <c r="BF95" s="206"/>
      <c r="BH95" s="142"/>
      <c r="BI95" s="49">
        <v>10</v>
      </c>
      <c r="BJ95" s="157" t="str">
        <f t="shared" si="68"/>
        <v>FISURA DEL PALADAR DURO</v>
      </c>
      <c r="BK95" s="157">
        <f t="shared" si="63"/>
        <v>0</v>
      </c>
      <c r="BL95" s="158">
        <f t="shared" si="63"/>
        <v>3</v>
      </c>
      <c r="BM95" s="158">
        <f>+Tabla15671833[[#This Row],[H]]+Tabla15671833[[#This Row],[M]]</f>
        <v>3</v>
      </c>
      <c r="BN95" s="159">
        <f>BM95/BM97</f>
        <v>2.0270270270270271E-2</v>
      </c>
      <c r="BO95" s="145"/>
      <c r="BP95" s="176">
        <v>9</v>
      </c>
      <c r="BQ95" s="177" t="s">
        <v>265</v>
      </c>
      <c r="BR95" s="171">
        <v>0</v>
      </c>
      <c r="BS95" s="172">
        <v>0</v>
      </c>
      <c r="BT95" s="171">
        <v>0</v>
      </c>
      <c r="BU95" s="172">
        <v>0</v>
      </c>
      <c r="BV95" s="171">
        <v>0</v>
      </c>
      <c r="BW95" s="172">
        <v>1</v>
      </c>
      <c r="BX95" s="171">
        <v>3</v>
      </c>
      <c r="BY95" s="172">
        <v>0</v>
      </c>
      <c r="BZ95" s="171">
        <v>0</v>
      </c>
      <c r="CA95" s="172">
        <v>0</v>
      </c>
      <c r="CB95" s="171">
        <v>0</v>
      </c>
      <c r="CC95" s="172">
        <v>0</v>
      </c>
      <c r="CD95" s="171">
        <v>0</v>
      </c>
      <c r="CE95" s="172">
        <v>0</v>
      </c>
      <c r="CF95" s="173">
        <f t="shared" si="69"/>
        <v>3</v>
      </c>
      <c r="CG95" s="174">
        <f t="shared" si="69"/>
        <v>1</v>
      </c>
      <c r="CH95" s="175">
        <f t="shared" si="72"/>
        <v>4</v>
      </c>
      <c r="CI95" s="206"/>
    </row>
    <row r="96" spans="2:87" ht="15.75" thickBot="1" x14ac:dyDescent="0.3">
      <c r="B96" s="142"/>
      <c r="C96" s="50"/>
      <c r="D96" s="160" t="s">
        <v>89</v>
      </c>
      <c r="E96" s="160">
        <f t="shared" si="61"/>
        <v>148</v>
      </c>
      <c r="F96" s="161">
        <f t="shared" si="61"/>
        <v>178</v>
      </c>
      <c r="G96" s="161">
        <f>+Tabla15678[[#This Row],[H]]+Tabla15678[[#This Row],[M]]</f>
        <v>326</v>
      </c>
      <c r="H96" s="162">
        <f>G96/G97</f>
        <v>0.33852544132917967</v>
      </c>
      <c r="I96" s="147"/>
      <c r="J96" s="170">
        <v>10</v>
      </c>
      <c r="K96" s="157" t="s">
        <v>188</v>
      </c>
      <c r="L96" s="171">
        <v>0</v>
      </c>
      <c r="M96" s="172">
        <v>0</v>
      </c>
      <c r="N96" s="171">
        <v>0</v>
      </c>
      <c r="O96" s="172">
        <v>0</v>
      </c>
      <c r="P96" s="171">
        <v>0</v>
      </c>
      <c r="Q96" s="172">
        <v>0</v>
      </c>
      <c r="R96" s="171">
        <v>0</v>
      </c>
      <c r="S96" s="172">
        <v>0</v>
      </c>
      <c r="T96" s="171">
        <v>0</v>
      </c>
      <c r="U96" s="172">
        <v>4</v>
      </c>
      <c r="V96" s="171">
        <v>2</v>
      </c>
      <c r="W96" s="172">
        <v>4</v>
      </c>
      <c r="X96" s="171">
        <v>1</v>
      </c>
      <c r="Y96" s="172">
        <v>5</v>
      </c>
      <c r="Z96" s="173">
        <f t="shared" si="65"/>
        <v>3</v>
      </c>
      <c r="AA96" s="174">
        <f t="shared" si="65"/>
        <v>13</v>
      </c>
      <c r="AB96" s="175">
        <f t="shared" si="70"/>
        <v>16</v>
      </c>
      <c r="AC96" s="143"/>
      <c r="AE96" s="142"/>
      <c r="AF96" s="50"/>
      <c r="AG96" s="160" t="s">
        <v>89</v>
      </c>
      <c r="AH96" s="160">
        <f t="shared" si="62"/>
        <v>101</v>
      </c>
      <c r="AI96" s="161">
        <f t="shared" si="62"/>
        <v>149</v>
      </c>
      <c r="AJ96" s="161">
        <f>+Tabla156718[[#This Row],[H]]+Tabla156718[[#This Row],[M]]</f>
        <v>250</v>
      </c>
      <c r="AK96" s="162">
        <f>AJ96/AJ97</f>
        <v>0.30674846625766872</v>
      </c>
      <c r="AL96" s="147"/>
      <c r="AM96" s="170">
        <v>10</v>
      </c>
      <c r="AN96" s="157" t="s">
        <v>188</v>
      </c>
      <c r="AO96" s="171">
        <v>0</v>
      </c>
      <c r="AP96" s="172">
        <v>0</v>
      </c>
      <c r="AQ96" s="171">
        <v>0</v>
      </c>
      <c r="AR96" s="172">
        <v>0</v>
      </c>
      <c r="AS96" s="171">
        <v>0</v>
      </c>
      <c r="AT96" s="172">
        <v>0</v>
      </c>
      <c r="AU96" s="171">
        <v>0</v>
      </c>
      <c r="AV96" s="172">
        <v>0</v>
      </c>
      <c r="AW96" s="171">
        <v>0</v>
      </c>
      <c r="AX96" s="172">
        <v>4</v>
      </c>
      <c r="AY96" s="171">
        <v>2</v>
      </c>
      <c r="AZ96" s="172">
        <v>4</v>
      </c>
      <c r="BA96" s="171">
        <v>1</v>
      </c>
      <c r="BB96" s="172">
        <v>5</v>
      </c>
      <c r="BC96" s="173">
        <f t="shared" si="67"/>
        <v>3</v>
      </c>
      <c r="BD96" s="174">
        <f t="shared" si="67"/>
        <v>13</v>
      </c>
      <c r="BE96" s="175">
        <f t="shared" si="71"/>
        <v>16</v>
      </c>
      <c r="BF96" s="206"/>
      <c r="BH96" s="142"/>
      <c r="BI96" s="50"/>
      <c r="BJ96" s="160" t="s">
        <v>89</v>
      </c>
      <c r="BK96" s="160">
        <f t="shared" si="63"/>
        <v>34</v>
      </c>
      <c r="BL96" s="161">
        <f t="shared" si="63"/>
        <v>22</v>
      </c>
      <c r="BM96" s="161">
        <f>+Tabla15671833[[#This Row],[H]]+Tabla15671833[[#This Row],[M]]</f>
        <v>56</v>
      </c>
      <c r="BN96" s="162">
        <f>BM96/BM97</f>
        <v>0.3783783783783784</v>
      </c>
      <c r="BO96" s="147"/>
      <c r="BP96" s="170">
        <v>10</v>
      </c>
      <c r="BQ96" s="157" t="s">
        <v>266</v>
      </c>
      <c r="BR96" s="171">
        <v>0</v>
      </c>
      <c r="BS96" s="172">
        <v>0</v>
      </c>
      <c r="BT96" s="171">
        <v>0</v>
      </c>
      <c r="BU96" s="172">
        <v>0</v>
      </c>
      <c r="BV96" s="171">
        <v>0</v>
      </c>
      <c r="BW96" s="172">
        <v>3</v>
      </c>
      <c r="BX96" s="171">
        <v>0</v>
      </c>
      <c r="BY96" s="172">
        <v>0</v>
      </c>
      <c r="BZ96" s="171">
        <v>0</v>
      </c>
      <c r="CA96" s="172">
        <v>0</v>
      </c>
      <c r="CB96" s="171">
        <v>0</v>
      </c>
      <c r="CC96" s="172">
        <v>0</v>
      </c>
      <c r="CD96" s="171">
        <v>0</v>
      </c>
      <c r="CE96" s="172">
        <v>0</v>
      </c>
      <c r="CF96" s="173">
        <f t="shared" si="69"/>
        <v>0</v>
      </c>
      <c r="CG96" s="174">
        <f t="shared" si="69"/>
        <v>3</v>
      </c>
      <c r="CH96" s="175">
        <f t="shared" si="72"/>
        <v>3</v>
      </c>
      <c r="CI96" s="206"/>
    </row>
    <row r="97" spans="2:87" ht="16.5" thickTop="1" thickBot="1" x14ac:dyDescent="0.3">
      <c r="B97" s="142"/>
      <c r="C97" s="55"/>
      <c r="D97" s="56" t="s">
        <v>90</v>
      </c>
      <c r="E97" s="56">
        <f>SUM(E86:E96)</f>
        <v>352</v>
      </c>
      <c r="F97" s="56">
        <f>SUM(F86:F96)</f>
        <v>611</v>
      </c>
      <c r="G97" s="56">
        <f>SUM(G86:G96)</f>
        <v>963</v>
      </c>
      <c r="H97" s="57">
        <f>SUM(H86:H96)</f>
        <v>1</v>
      </c>
      <c r="I97" s="145"/>
      <c r="J97" s="178"/>
      <c r="K97" s="179" t="s">
        <v>89</v>
      </c>
      <c r="L97" s="180">
        <v>2</v>
      </c>
      <c r="M97" s="181">
        <v>1</v>
      </c>
      <c r="N97" s="180">
        <v>6</v>
      </c>
      <c r="O97" s="181">
        <v>0</v>
      </c>
      <c r="P97" s="180">
        <v>13</v>
      </c>
      <c r="Q97" s="181">
        <v>18</v>
      </c>
      <c r="R97" s="180">
        <v>26</v>
      </c>
      <c r="S97" s="181">
        <v>10</v>
      </c>
      <c r="T97" s="180">
        <v>15</v>
      </c>
      <c r="U97" s="181">
        <v>23</v>
      </c>
      <c r="V97" s="180">
        <v>44</v>
      </c>
      <c r="W97" s="181">
        <v>75</v>
      </c>
      <c r="X97" s="180">
        <v>42</v>
      </c>
      <c r="Y97" s="182">
        <v>51</v>
      </c>
      <c r="Z97" s="173">
        <f t="shared" si="65"/>
        <v>148</v>
      </c>
      <c r="AA97" s="174">
        <f t="shared" si="65"/>
        <v>178</v>
      </c>
      <c r="AB97" s="183">
        <f t="shared" si="70"/>
        <v>326</v>
      </c>
      <c r="AC97" s="143"/>
      <c r="AE97" s="142"/>
      <c r="AF97" s="55"/>
      <c r="AG97" s="56" t="s">
        <v>90</v>
      </c>
      <c r="AH97" s="56">
        <f>SUM(AH86:AH96)</f>
        <v>278</v>
      </c>
      <c r="AI97" s="56">
        <f>SUM(AI86:AI96)</f>
        <v>537</v>
      </c>
      <c r="AJ97" s="56">
        <f>SUM(AJ86:AJ96)</f>
        <v>815</v>
      </c>
      <c r="AK97" s="57">
        <f>SUM(AK86:AK96)</f>
        <v>0.99999999999999989</v>
      </c>
      <c r="AL97" s="145"/>
      <c r="AM97" s="178"/>
      <c r="AN97" s="179" t="s">
        <v>89</v>
      </c>
      <c r="AO97" s="180">
        <v>0</v>
      </c>
      <c r="AP97" s="181">
        <v>0</v>
      </c>
      <c r="AQ97" s="180">
        <v>0</v>
      </c>
      <c r="AR97" s="181">
        <v>0</v>
      </c>
      <c r="AS97" s="180">
        <v>0</v>
      </c>
      <c r="AT97" s="181">
        <v>0</v>
      </c>
      <c r="AU97" s="180">
        <v>0</v>
      </c>
      <c r="AV97" s="181">
        <v>0</v>
      </c>
      <c r="AW97" s="180">
        <v>15</v>
      </c>
      <c r="AX97" s="181">
        <v>23</v>
      </c>
      <c r="AY97" s="180">
        <v>44</v>
      </c>
      <c r="AZ97" s="181">
        <v>75</v>
      </c>
      <c r="BA97" s="180">
        <v>42</v>
      </c>
      <c r="BB97" s="182">
        <v>51</v>
      </c>
      <c r="BC97" s="173">
        <f t="shared" si="67"/>
        <v>101</v>
      </c>
      <c r="BD97" s="174">
        <f t="shared" si="67"/>
        <v>149</v>
      </c>
      <c r="BE97" s="183">
        <f t="shared" si="71"/>
        <v>250</v>
      </c>
      <c r="BF97" s="206"/>
      <c r="BH97" s="142"/>
      <c r="BI97" s="55"/>
      <c r="BJ97" s="56" t="s">
        <v>90</v>
      </c>
      <c r="BK97" s="56">
        <f>SUM(BK86:BK96)</f>
        <v>74</v>
      </c>
      <c r="BL97" s="56">
        <f>SUM(BL86:BL96)</f>
        <v>74</v>
      </c>
      <c r="BM97" s="56">
        <f>SUM(BM86:BM96)</f>
        <v>148</v>
      </c>
      <c r="BN97" s="57">
        <f>SUM(BN86:BN96)</f>
        <v>1</v>
      </c>
      <c r="BO97" s="145"/>
      <c r="BP97" s="178"/>
      <c r="BQ97" s="179" t="s">
        <v>89</v>
      </c>
      <c r="BR97" s="180">
        <v>2</v>
      </c>
      <c r="BS97" s="181">
        <v>1</v>
      </c>
      <c r="BT97" s="180">
        <v>2</v>
      </c>
      <c r="BU97" s="181">
        <v>0</v>
      </c>
      <c r="BV97" s="180">
        <v>9</v>
      </c>
      <c r="BW97" s="181">
        <v>11</v>
      </c>
      <c r="BX97" s="180">
        <v>21</v>
      </c>
      <c r="BY97" s="181">
        <v>10</v>
      </c>
      <c r="BZ97" s="180">
        <v>0</v>
      </c>
      <c r="CA97" s="181">
        <v>0</v>
      </c>
      <c r="CB97" s="180">
        <v>0</v>
      </c>
      <c r="CC97" s="181">
        <v>0</v>
      </c>
      <c r="CD97" s="180">
        <v>0</v>
      </c>
      <c r="CE97" s="182">
        <v>0</v>
      </c>
      <c r="CF97" s="173">
        <f t="shared" si="69"/>
        <v>34</v>
      </c>
      <c r="CG97" s="174">
        <f t="shared" si="69"/>
        <v>22</v>
      </c>
      <c r="CH97" s="183">
        <f t="shared" si="72"/>
        <v>56</v>
      </c>
      <c r="CI97" s="206"/>
    </row>
    <row r="98" spans="2:87" ht="16.5" customHeight="1" thickTop="1" thickBot="1" x14ac:dyDescent="0.3">
      <c r="B98" s="142"/>
      <c r="C98" s="148" t="s">
        <v>155</v>
      </c>
      <c r="D98" s="149"/>
      <c r="E98" s="145"/>
      <c r="F98" s="145"/>
      <c r="G98" s="145"/>
      <c r="H98" s="145"/>
      <c r="I98" s="145"/>
      <c r="J98" s="290" t="s">
        <v>90</v>
      </c>
      <c r="K98" s="291"/>
      <c r="L98" s="187">
        <f t="shared" ref="L98:Y98" si="73">SUM(L87:L97)</f>
        <v>2</v>
      </c>
      <c r="M98" s="188">
        <f t="shared" si="73"/>
        <v>1</v>
      </c>
      <c r="N98" s="187">
        <f t="shared" si="73"/>
        <v>7</v>
      </c>
      <c r="O98" s="188">
        <f t="shared" si="73"/>
        <v>0</v>
      </c>
      <c r="P98" s="188">
        <f t="shared" si="73"/>
        <v>21</v>
      </c>
      <c r="Q98" s="188">
        <f t="shared" si="73"/>
        <v>24</v>
      </c>
      <c r="R98" s="187">
        <f t="shared" si="73"/>
        <v>44</v>
      </c>
      <c r="S98" s="188">
        <f t="shared" si="73"/>
        <v>49</v>
      </c>
      <c r="T98" s="187">
        <f t="shared" si="73"/>
        <v>63</v>
      </c>
      <c r="U98" s="188">
        <f t="shared" si="73"/>
        <v>103</v>
      </c>
      <c r="V98" s="187">
        <f t="shared" si="73"/>
        <v>128</v>
      </c>
      <c r="W98" s="188">
        <f t="shared" si="73"/>
        <v>274</v>
      </c>
      <c r="X98" s="187">
        <f t="shared" si="73"/>
        <v>87</v>
      </c>
      <c r="Y98" s="188">
        <f t="shared" si="73"/>
        <v>160</v>
      </c>
      <c r="Z98" s="91">
        <f t="shared" si="65"/>
        <v>352</v>
      </c>
      <c r="AA98" s="92">
        <f t="shared" si="65"/>
        <v>611</v>
      </c>
      <c r="AB98" s="93">
        <f>SUM(AB87:AB97)</f>
        <v>963</v>
      </c>
      <c r="AC98" s="143"/>
      <c r="AE98" s="142"/>
      <c r="AF98" s="148" t="s">
        <v>155</v>
      </c>
      <c r="AG98" s="149"/>
      <c r="AH98" s="145"/>
      <c r="AI98" s="145"/>
      <c r="AJ98" s="145"/>
      <c r="AK98" s="145"/>
      <c r="AL98" s="145"/>
      <c r="AM98" s="290" t="s">
        <v>90</v>
      </c>
      <c r="AN98" s="283"/>
      <c r="AO98" s="187">
        <f t="shared" ref="AO98:BB98" si="74">SUM(AO87:AO97)</f>
        <v>0</v>
      </c>
      <c r="AP98" s="188">
        <f t="shared" si="74"/>
        <v>0</v>
      </c>
      <c r="AQ98" s="187">
        <f t="shared" si="74"/>
        <v>0</v>
      </c>
      <c r="AR98" s="188">
        <f t="shared" si="74"/>
        <v>0</v>
      </c>
      <c r="AS98" s="188">
        <f t="shared" si="74"/>
        <v>0</v>
      </c>
      <c r="AT98" s="188">
        <f t="shared" si="74"/>
        <v>0</v>
      </c>
      <c r="AU98" s="187">
        <f t="shared" si="74"/>
        <v>0</v>
      </c>
      <c r="AV98" s="188">
        <f t="shared" si="74"/>
        <v>0</v>
      </c>
      <c r="AW98" s="187">
        <f t="shared" si="74"/>
        <v>63</v>
      </c>
      <c r="AX98" s="188">
        <f t="shared" si="74"/>
        <v>103</v>
      </c>
      <c r="AY98" s="187">
        <f t="shared" si="74"/>
        <v>128</v>
      </c>
      <c r="AZ98" s="188">
        <f t="shared" si="74"/>
        <v>274</v>
      </c>
      <c r="BA98" s="187">
        <f t="shared" si="74"/>
        <v>87</v>
      </c>
      <c r="BB98" s="188">
        <f t="shared" si="74"/>
        <v>160</v>
      </c>
      <c r="BC98" s="91">
        <f t="shared" si="67"/>
        <v>278</v>
      </c>
      <c r="BD98" s="92">
        <f t="shared" si="67"/>
        <v>537</v>
      </c>
      <c r="BE98" s="93">
        <f>SUM(BE87:BE97)</f>
        <v>815</v>
      </c>
      <c r="BF98" s="206"/>
      <c r="BH98" s="142"/>
      <c r="BI98" s="148" t="s">
        <v>155</v>
      </c>
      <c r="BJ98" s="149"/>
      <c r="BK98" s="145"/>
      <c r="BL98" s="145"/>
      <c r="BM98" s="145"/>
      <c r="BN98" s="145"/>
      <c r="BO98" s="145"/>
      <c r="BP98" s="290" t="s">
        <v>90</v>
      </c>
      <c r="BQ98" s="283"/>
      <c r="BR98" s="187">
        <f t="shared" ref="BR98:CE98" si="75">SUM(BR87:BR97)</f>
        <v>2</v>
      </c>
      <c r="BS98" s="188">
        <f t="shared" si="75"/>
        <v>1</v>
      </c>
      <c r="BT98" s="187">
        <f t="shared" si="75"/>
        <v>7</v>
      </c>
      <c r="BU98" s="188">
        <f t="shared" si="75"/>
        <v>0</v>
      </c>
      <c r="BV98" s="188">
        <f t="shared" si="75"/>
        <v>21</v>
      </c>
      <c r="BW98" s="188">
        <f t="shared" si="75"/>
        <v>24</v>
      </c>
      <c r="BX98" s="187">
        <f t="shared" si="75"/>
        <v>44</v>
      </c>
      <c r="BY98" s="188">
        <f t="shared" si="75"/>
        <v>49</v>
      </c>
      <c r="BZ98" s="187">
        <f t="shared" si="75"/>
        <v>0</v>
      </c>
      <c r="CA98" s="188">
        <f t="shared" si="75"/>
        <v>0</v>
      </c>
      <c r="CB98" s="187">
        <f t="shared" si="75"/>
        <v>0</v>
      </c>
      <c r="CC98" s="188">
        <f t="shared" si="75"/>
        <v>0</v>
      </c>
      <c r="CD98" s="187">
        <f t="shared" si="75"/>
        <v>0</v>
      </c>
      <c r="CE98" s="188">
        <f t="shared" si="75"/>
        <v>0</v>
      </c>
      <c r="CF98" s="91">
        <f t="shared" si="69"/>
        <v>74</v>
      </c>
      <c r="CG98" s="92">
        <f t="shared" si="69"/>
        <v>74</v>
      </c>
      <c r="CH98" s="93">
        <f>SUM(CH87:CH97)</f>
        <v>148</v>
      </c>
      <c r="CI98" s="206"/>
    </row>
    <row r="99" spans="2:87" ht="15.75" thickTop="1" x14ac:dyDescent="0.25">
      <c r="B99" s="142"/>
      <c r="C99" s="145"/>
      <c r="D99" s="145"/>
      <c r="E99" s="145"/>
      <c r="F99" s="145"/>
      <c r="G99" s="145"/>
      <c r="H99" s="145"/>
      <c r="I99" s="145"/>
      <c r="J99" s="145"/>
      <c r="K99" s="145"/>
      <c r="L99" s="145"/>
      <c r="M99" s="145"/>
      <c r="N99" s="145"/>
      <c r="O99" s="145"/>
      <c r="P99" s="145"/>
      <c r="Q99" s="145"/>
      <c r="R99" s="145"/>
      <c r="S99" s="145"/>
      <c r="T99" s="145"/>
      <c r="U99" s="145"/>
      <c r="V99" s="145"/>
      <c r="W99" s="145"/>
      <c r="X99" s="145"/>
      <c r="Y99" s="145"/>
      <c r="Z99" s="145"/>
      <c r="AA99" s="145"/>
      <c r="AB99" s="145"/>
      <c r="AC99" s="143"/>
      <c r="AE99" s="142"/>
      <c r="AF99" s="145"/>
      <c r="AG99" s="145"/>
      <c r="AH99" s="145"/>
      <c r="AI99" s="145"/>
      <c r="AJ99" s="145"/>
      <c r="AK99" s="145"/>
      <c r="AL99" s="145"/>
      <c r="AM99" s="145"/>
      <c r="AN99" s="145"/>
      <c r="AO99" s="145"/>
      <c r="AP99" s="145"/>
      <c r="AQ99" s="145"/>
      <c r="AR99" s="145"/>
      <c r="AS99" s="145"/>
      <c r="AT99" s="145"/>
      <c r="AU99" s="145"/>
      <c r="AV99" s="145"/>
      <c r="AW99" s="145"/>
      <c r="AX99" s="145"/>
      <c r="AY99" s="145"/>
      <c r="AZ99" s="145"/>
      <c r="BA99" s="145"/>
      <c r="BB99" s="145"/>
      <c r="BC99" s="145"/>
      <c r="BD99" s="145"/>
      <c r="BE99" s="145"/>
      <c r="BF99" s="206"/>
      <c r="BH99" s="142"/>
      <c r="BI99" s="46"/>
      <c r="CI99" s="206"/>
    </row>
    <row r="100" spans="2:87" ht="15.75" thickBot="1" x14ac:dyDescent="0.3">
      <c r="B100" s="142"/>
      <c r="C100" s="145"/>
      <c r="D100" s="145"/>
      <c r="E100" s="145"/>
      <c r="F100" s="145"/>
      <c r="G100" s="145"/>
      <c r="H100" s="145"/>
      <c r="I100" s="145"/>
      <c r="J100" s="145"/>
      <c r="K100" s="145"/>
      <c r="L100" s="145"/>
      <c r="M100" s="145"/>
      <c r="N100" s="145"/>
      <c r="O100" s="145"/>
      <c r="P100" s="145"/>
      <c r="Q100" s="145"/>
      <c r="R100" s="145"/>
      <c r="S100" s="145"/>
      <c r="T100" s="145"/>
      <c r="U100" s="145"/>
      <c r="V100" s="145"/>
      <c r="W100" s="145"/>
      <c r="X100" s="145"/>
      <c r="Y100" s="145"/>
      <c r="Z100" s="145"/>
      <c r="AA100" s="145"/>
      <c r="AB100" s="145"/>
      <c r="AC100" s="143"/>
      <c r="AE100" s="142"/>
      <c r="AF100" s="145"/>
      <c r="AG100" s="145"/>
      <c r="AH100" s="145"/>
      <c r="AI100" s="145"/>
      <c r="AJ100" s="145"/>
      <c r="AK100" s="145"/>
      <c r="AL100" s="145"/>
      <c r="AM100" s="145"/>
      <c r="AN100" s="145"/>
      <c r="AO100" s="145"/>
      <c r="AP100" s="145"/>
      <c r="AQ100" s="145"/>
      <c r="AR100" s="145"/>
      <c r="AS100" s="145"/>
      <c r="AT100" s="145"/>
      <c r="AU100" s="145"/>
      <c r="AV100" s="145"/>
      <c r="AW100" s="145"/>
      <c r="AX100" s="145"/>
      <c r="AY100" s="145"/>
      <c r="AZ100" s="145"/>
      <c r="BA100" s="145"/>
      <c r="BB100" s="145"/>
      <c r="BC100" s="145"/>
      <c r="BD100" s="145"/>
      <c r="BE100" s="145"/>
      <c r="BF100" s="206"/>
      <c r="BH100" s="142"/>
      <c r="BI100" s="46"/>
      <c r="CI100" s="206"/>
    </row>
    <row r="101" spans="2:87" ht="16.5" customHeight="1" thickTop="1" thickBot="1" x14ac:dyDescent="0.3">
      <c r="B101" s="142"/>
      <c r="C101" s="144"/>
      <c r="D101" s="145"/>
      <c r="E101" s="145"/>
      <c r="F101" s="145"/>
      <c r="G101" s="145"/>
      <c r="H101" s="145"/>
      <c r="I101" s="145"/>
      <c r="J101" s="269" t="s">
        <v>66</v>
      </c>
      <c r="K101" s="276" t="s">
        <v>67</v>
      </c>
      <c r="L101" s="279" t="s">
        <v>54</v>
      </c>
      <c r="M101" s="280"/>
      <c r="N101" s="280"/>
      <c r="O101" s="280"/>
      <c r="P101" s="280"/>
      <c r="Q101" s="280"/>
      <c r="R101" s="280"/>
      <c r="S101" s="280"/>
      <c r="T101" s="280"/>
      <c r="U101" s="280"/>
      <c r="V101" s="280"/>
      <c r="W101" s="280"/>
      <c r="X101" s="280"/>
      <c r="Y101" s="281"/>
      <c r="Z101" s="262" t="s">
        <v>68</v>
      </c>
      <c r="AA101" s="266"/>
      <c r="AB101" s="269" t="s">
        <v>69</v>
      </c>
      <c r="AC101" s="143"/>
      <c r="AE101" s="142"/>
      <c r="AF101" s="145"/>
      <c r="AG101" s="145"/>
      <c r="AH101" s="145"/>
      <c r="AI101" s="145"/>
      <c r="AJ101" s="145"/>
      <c r="AK101" s="145"/>
      <c r="AL101" s="145"/>
      <c r="AM101" s="145"/>
      <c r="AN101" s="145"/>
      <c r="AO101" s="145"/>
      <c r="AP101" s="145"/>
      <c r="AQ101" s="145"/>
      <c r="AR101" s="145"/>
      <c r="AS101" s="145"/>
      <c r="AT101" s="145"/>
      <c r="AU101" s="145"/>
      <c r="AV101" s="145"/>
      <c r="AW101" s="145"/>
      <c r="AX101" s="145"/>
      <c r="AY101" s="145"/>
      <c r="AZ101" s="145"/>
      <c r="BA101" s="145"/>
      <c r="BB101" s="145"/>
      <c r="BC101" s="145"/>
      <c r="BD101" s="145"/>
      <c r="BE101" s="145"/>
      <c r="BF101" s="206"/>
      <c r="BH101" s="142"/>
      <c r="BI101" s="46"/>
      <c r="CI101" s="206"/>
    </row>
    <row r="102" spans="2:87" ht="16.5" customHeight="1" thickTop="1" thickBot="1" x14ac:dyDescent="0.3">
      <c r="B102" s="142"/>
      <c r="C102" s="51" t="s">
        <v>60</v>
      </c>
      <c r="D102" s="52" t="s">
        <v>189</v>
      </c>
      <c r="E102" s="53" t="s">
        <v>55</v>
      </c>
      <c r="F102" s="54" t="s">
        <v>56</v>
      </c>
      <c r="G102" s="54" t="s">
        <v>57</v>
      </c>
      <c r="H102" s="54" t="s">
        <v>71</v>
      </c>
      <c r="I102" s="145"/>
      <c r="J102" s="270"/>
      <c r="K102" s="277"/>
      <c r="L102" s="272" t="s">
        <v>72</v>
      </c>
      <c r="M102" s="273"/>
      <c r="N102" s="274" t="s">
        <v>73</v>
      </c>
      <c r="O102" s="275"/>
      <c r="P102" s="274" t="s">
        <v>74</v>
      </c>
      <c r="Q102" s="275"/>
      <c r="R102" s="272" t="s">
        <v>75</v>
      </c>
      <c r="S102" s="273"/>
      <c r="T102" s="272" t="s">
        <v>76</v>
      </c>
      <c r="U102" s="273"/>
      <c r="V102" s="272" t="s">
        <v>77</v>
      </c>
      <c r="W102" s="273"/>
      <c r="X102" s="272" t="s">
        <v>78</v>
      </c>
      <c r="Y102" s="273"/>
      <c r="Z102" s="267"/>
      <c r="AA102" s="268"/>
      <c r="AB102" s="270"/>
      <c r="AC102" s="143"/>
      <c r="AE102" s="142"/>
      <c r="AF102" s="144"/>
      <c r="AG102" s="145"/>
      <c r="AH102" s="145"/>
      <c r="AI102" s="145"/>
      <c r="AJ102" s="145"/>
      <c r="AK102" s="145"/>
      <c r="AL102" s="145"/>
      <c r="AM102" s="269" t="s">
        <v>66</v>
      </c>
      <c r="AN102" s="276" t="s">
        <v>67</v>
      </c>
      <c r="AO102" s="279" t="s">
        <v>54</v>
      </c>
      <c r="AP102" s="280"/>
      <c r="AQ102" s="280"/>
      <c r="AR102" s="280"/>
      <c r="AS102" s="280"/>
      <c r="AT102" s="280"/>
      <c r="AU102" s="280"/>
      <c r="AV102" s="280"/>
      <c r="AW102" s="280"/>
      <c r="AX102" s="280"/>
      <c r="AY102" s="280"/>
      <c r="AZ102" s="280"/>
      <c r="BA102" s="280"/>
      <c r="BB102" s="281"/>
      <c r="BC102" s="262" t="s">
        <v>68</v>
      </c>
      <c r="BD102" s="266"/>
      <c r="BE102" s="269" t="s">
        <v>69</v>
      </c>
      <c r="BF102" s="206"/>
      <c r="BH102" s="142"/>
      <c r="BI102" s="218"/>
      <c r="BJ102" s="145"/>
      <c r="BK102" s="145"/>
      <c r="BL102" s="145"/>
      <c r="BM102" s="145"/>
      <c r="BN102" s="145"/>
      <c r="BO102" s="145"/>
      <c r="BP102" s="269" t="s">
        <v>66</v>
      </c>
      <c r="BQ102" s="276" t="s">
        <v>67</v>
      </c>
      <c r="BR102" s="279" t="s">
        <v>54</v>
      </c>
      <c r="BS102" s="280"/>
      <c r="BT102" s="280"/>
      <c r="BU102" s="280"/>
      <c r="BV102" s="280"/>
      <c r="BW102" s="280"/>
      <c r="BX102" s="280"/>
      <c r="BY102" s="280"/>
      <c r="BZ102" s="280"/>
      <c r="CA102" s="280"/>
      <c r="CB102" s="280"/>
      <c r="CC102" s="280"/>
      <c r="CD102" s="280"/>
      <c r="CE102" s="281"/>
      <c r="CF102" s="262" t="s">
        <v>68</v>
      </c>
      <c r="CG102" s="266"/>
      <c r="CH102" s="269" t="s">
        <v>69</v>
      </c>
      <c r="CI102" s="206"/>
    </row>
    <row r="103" spans="2:87" ht="16.5" customHeight="1" thickTop="1" thickBot="1" x14ac:dyDescent="0.3">
      <c r="B103" s="142"/>
      <c r="C103" s="48">
        <v>1</v>
      </c>
      <c r="D103" s="154" t="str">
        <f>K104</f>
        <v>HERNIA UMBILICAL</v>
      </c>
      <c r="E103" s="154">
        <f t="shared" ref="E103:F113" si="76">Z104</f>
        <v>60</v>
      </c>
      <c r="F103" s="155">
        <f t="shared" si="76"/>
        <v>47</v>
      </c>
      <c r="G103" s="155">
        <f>+Tabla15679[[#This Row],[H]]+Tabla15679[[#This Row],[M]]</f>
        <v>107</v>
      </c>
      <c r="H103" s="156">
        <f>G103/G114</f>
        <v>0.11941964285714286</v>
      </c>
      <c r="I103" s="145"/>
      <c r="J103" s="271"/>
      <c r="K103" s="278"/>
      <c r="L103" s="51" t="s">
        <v>55</v>
      </c>
      <c r="M103" s="86" t="s">
        <v>56</v>
      </c>
      <c r="N103" s="87" t="s">
        <v>55</v>
      </c>
      <c r="O103" s="86" t="s">
        <v>56</v>
      </c>
      <c r="P103" s="87" t="s">
        <v>55</v>
      </c>
      <c r="Q103" s="86" t="s">
        <v>56</v>
      </c>
      <c r="R103" s="87" t="s">
        <v>55</v>
      </c>
      <c r="S103" s="86" t="s">
        <v>56</v>
      </c>
      <c r="T103" s="87" t="s">
        <v>55</v>
      </c>
      <c r="U103" s="86" t="s">
        <v>56</v>
      </c>
      <c r="V103" s="87" t="s">
        <v>55</v>
      </c>
      <c r="W103" s="86" t="s">
        <v>56</v>
      </c>
      <c r="X103" s="87" t="s">
        <v>55</v>
      </c>
      <c r="Y103" s="88" t="s">
        <v>56</v>
      </c>
      <c r="Z103" s="89" t="s">
        <v>55</v>
      </c>
      <c r="AA103" s="90" t="s">
        <v>56</v>
      </c>
      <c r="AB103" s="271"/>
      <c r="AC103" s="143"/>
      <c r="AE103" s="142"/>
      <c r="AF103" s="51" t="s">
        <v>60</v>
      </c>
      <c r="AG103" s="52" t="s">
        <v>197</v>
      </c>
      <c r="AH103" s="53" t="s">
        <v>55</v>
      </c>
      <c r="AI103" s="54" t="s">
        <v>56</v>
      </c>
      <c r="AJ103" s="54" t="s">
        <v>57</v>
      </c>
      <c r="AK103" s="54" t="s">
        <v>71</v>
      </c>
      <c r="AL103" s="145"/>
      <c r="AM103" s="270"/>
      <c r="AN103" s="277"/>
      <c r="AO103" s="272" t="s">
        <v>72</v>
      </c>
      <c r="AP103" s="273"/>
      <c r="AQ103" s="274" t="s">
        <v>73</v>
      </c>
      <c r="AR103" s="275"/>
      <c r="AS103" s="274" t="s">
        <v>74</v>
      </c>
      <c r="AT103" s="275"/>
      <c r="AU103" s="272" t="s">
        <v>75</v>
      </c>
      <c r="AV103" s="273"/>
      <c r="AW103" s="272" t="s">
        <v>76</v>
      </c>
      <c r="AX103" s="273"/>
      <c r="AY103" s="272" t="s">
        <v>77</v>
      </c>
      <c r="AZ103" s="273"/>
      <c r="BA103" s="272" t="s">
        <v>78</v>
      </c>
      <c r="BB103" s="273"/>
      <c r="BC103" s="267"/>
      <c r="BD103" s="268"/>
      <c r="BE103" s="270"/>
      <c r="BF103" s="206"/>
      <c r="BH103" s="142"/>
      <c r="BI103" s="51" t="s">
        <v>60</v>
      </c>
      <c r="BJ103" s="52" t="s">
        <v>189</v>
      </c>
      <c r="BK103" s="53" t="s">
        <v>55</v>
      </c>
      <c r="BL103" s="54" t="s">
        <v>56</v>
      </c>
      <c r="BM103" s="54" t="s">
        <v>57</v>
      </c>
      <c r="BN103" s="54" t="s">
        <v>71</v>
      </c>
      <c r="BO103" s="145"/>
      <c r="BP103" s="270"/>
      <c r="BQ103" s="277"/>
      <c r="BR103" s="272" t="s">
        <v>72</v>
      </c>
      <c r="BS103" s="273"/>
      <c r="BT103" s="274" t="s">
        <v>73</v>
      </c>
      <c r="BU103" s="275"/>
      <c r="BV103" s="274" t="s">
        <v>74</v>
      </c>
      <c r="BW103" s="275"/>
      <c r="BX103" s="272" t="s">
        <v>75</v>
      </c>
      <c r="BY103" s="273"/>
      <c r="BZ103" s="272" t="s">
        <v>76</v>
      </c>
      <c r="CA103" s="273"/>
      <c r="CB103" s="272" t="s">
        <v>77</v>
      </c>
      <c r="CC103" s="273"/>
      <c r="CD103" s="272" t="s">
        <v>78</v>
      </c>
      <c r="CE103" s="273"/>
      <c r="CF103" s="267"/>
      <c r="CG103" s="268"/>
      <c r="CH103" s="270"/>
      <c r="CI103" s="206"/>
    </row>
    <row r="104" spans="2:87" ht="16.5" thickTop="1" thickBot="1" x14ac:dyDescent="0.3">
      <c r="B104" s="142"/>
      <c r="C104" s="49">
        <v>2</v>
      </c>
      <c r="D104" s="157" t="str">
        <f t="shared" ref="D104:D112" si="77">K105</f>
        <v>PREPUCIO REDUNDANTE - FIMOSIS Y PARAFIMOSIS</v>
      </c>
      <c r="E104" s="157">
        <f t="shared" si="76"/>
        <v>76</v>
      </c>
      <c r="F104" s="158">
        <f t="shared" si="76"/>
        <v>0</v>
      </c>
      <c r="G104" s="158">
        <f>+Tabla15679[[#This Row],[H]]+Tabla15679[[#This Row],[M]]</f>
        <v>76</v>
      </c>
      <c r="H104" s="159">
        <f>G104/G114</f>
        <v>8.4821428571428575E-2</v>
      </c>
      <c r="I104" s="145"/>
      <c r="J104" s="163">
        <v>1</v>
      </c>
      <c r="K104" s="164" t="s">
        <v>149</v>
      </c>
      <c r="L104" s="165">
        <v>1</v>
      </c>
      <c r="M104" s="166">
        <v>1</v>
      </c>
      <c r="N104" s="165">
        <v>16</v>
      </c>
      <c r="O104" s="166">
        <v>18</v>
      </c>
      <c r="P104" s="165">
        <v>33</v>
      </c>
      <c r="Q104" s="166">
        <v>24</v>
      </c>
      <c r="R104" s="165">
        <v>10</v>
      </c>
      <c r="S104" s="166">
        <v>4</v>
      </c>
      <c r="T104" s="165">
        <v>0</v>
      </c>
      <c r="U104" s="166">
        <v>0</v>
      </c>
      <c r="V104" s="165">
        <v>0</v>
      </c>
      <c r="W104" s="166">
        <v>0</v>
      </c>
      <c r="X104" s="165">
        <v>0</v>
      </c>
      <c r="Y104" s="166">
        <v>0</v>
      </c>
      <c r="Z104" s="167">
        <f t="shared" ref="Z104:AA115" si="78">L104+N104+P104+R104+T104+V104+X104</f>
        <v>60</v>
      </c>
      <c r="AA104" s="168">
        <f t="shared" si="78"/>
        <v>47</v>
      </c>
      <c r="AB104" s="169">
        <f>SUM(Z104:AA104)</f>
        <v>107</v>
      </c>
      <c r="AC104" s="143"/>
      <c r="AE104" s="142"/>
      <c r="AF104" s="48">
        <v>1</v>
      </c>
      <c r="AG104" s="154" t="str">
        <f>AN105</f>
        <v>TUMOR MALIGNO DE LA PIEL DE OTRAS PARTES Y DE LAS NO ESPECIFICADAS DE LA CARA</v>
      </c>
      <c r="AH104" s="154">
        <f t="shared" ref="AH104:AI114" si="79">BC105</f>
        <v>103</v>
      </c>
      <c r="AI104" s="155">
        <f t="shared" si="79"/>
        <v>117</v>
      </c>
      <c r="AJ104" s="155">
        <f>+Tabla156791020[[#This Row],[H]]+Tabla156791020[[#This Row],[M]]</f>
        <v>220</v>
      </c>
      <c r="AK104" s="156">
        <f>AJ104/AJ115</f>
        <v>0.29100529100529099</v>
      </c>
      <c r="AL104" s="145"/>
      <c r="AM104" s="270"/>
      <c r="AN104" s="278"/>
      <c r="AO104" s="51" t="s">
        <v>55</v>
      </c>
      <c r="AP104" s="86" t="s">
        <v>56</v>
      </c>
      <c r="AQ104" s="87" t="s">
        <v>55</v>
      </c>
      <c r="AR104" s="86" t="s">
        <v>56</v>
      </c>
      <c r="AS104" s="87" t="s">
        <v>55</v>
      </c>
      <c r="AT104" s="86" t="s">
        <v>56</v>
      </c>
      <c r="AU104" s="87" t="s">
        <v>55</v>
      </c>
      <c r="AV104" s="86" t="s">
        <v>56</v>
      </c>
      <c r="AW104" s="87" t="s">
        <v>55</v>
      </c>
      <c r="AX104" s="86" t="s">
        <v>56</v>
      </c>
      <c r="AY104" s="87" t="s">
        <v>55</v>
      </c>
      <c r="AZ104" s="86" t="s">
        <v>56</v>
      </c>
      <c r="BA104" s="87" t="s">
        <v>55</v>
      </c>
      <c r="BB104" s="88" t="s">
        <v>56</v>
      </c>
      <c r="BC104" s="89" t="s">
        <v>55</v>
      </c>
      <c r="BD104" s="90" t="s">
        <v>56</v>
      </c>
      <c r="BE104" s="271"/>
      <c r="BF104" s="206"/>
      <c r="BH104" s="142"/>
      <c r="BI104" s="48">
        <v>1</v>
      </c>
      <c r="BJ104" s="154" t="str">
        <f>BQ105</f>
        <v>HERNIA UMBILICAL</v>
      </c>
      <c r="BK104" s="154">
        <f t="shared" ref="BK104:BL114" si="80">CF105</f>
        <v>60</v>
      </c>
      <c r="BL104" s="155">
        <f t="shared" si="80"/>
        <v>47</v>
      </c>
      <c r="BM104" s="155">
        <f>+Tabla1567941[[#This Row],[H]]+Tabla1567941[[#This Row],[M]]</f>
        <v>107</v>
      </c>
      <c r="BN104" s="156">
        <f>BM104/BM115</f>
        <v>0.11941964285714286</v>
      </c>
      <c r="BO104" s="145"/>
      <c r="BP104" s="270"/>
      <c r="BQ104" s="278"/>
      <c r="BR104" s="51" t="s">
        <v>55</v>
      </c>
      <c r="BS104" s="86" t="s">
        <v>56</v>
      </c>
      <c r="BT104" s="87" t="s">
        <v>55</v>
      </c>
      <c r="BU104" s="86" t="s">
        <v>56</v>
      </c>
      <c r="BV104" s="87" t="s">
        <v>55</v>
      </c>
      <c r="BW104" s="86" t="s">
        <v>56</v>
      </c>
      <c r="BX104" s="87" t="s">
        <v>55</v>
      </c>
      <c r="BY104" s="86" t="s">
        <v>56</v>
      </c>
      <c r="BZ104" s="87" t="s">
        <v>55</v>
      </c>
      <c r="CA104" s="86" t="s">
        <v>56</v>
      </c>
      <c r="CB104" s="87" t="s">
        <v>55</v>
      </c>
      <c r="CC104" s="86" t="s">
        <v>56</v>
      </c>
      <c r="CD104" s="87" t="s">
        <v>55</v>
      </c>
      <c r="CE104" s="88" t="s">
        <v>56</v>
      </c>
      <c r="CF104" s="89" t="s">
        <v>55</v>
      </c>
      <c r="CG104" s="90" t="s">
        <v>56</v>
      </c>
      <c r="CH104" s="271"/>
      <c r="CI104" s="206"/>
    </row>
    <row r="105" spans="2:87" ht="15.75" thickTop="1" x14ac:dyDescent="0.25">
      <c r="B105" s="142"/>
      <c r="C105" s="49">
        <v>3</v>
      </c>
      <c r="D105" s="157" t="str">
        <f t="shared" si="77"/>
        <v>HERNIA INGUINAL</v>
      </c>
      <c r="E105" s="157">
        <f t="shared" si="76"/>
        <v>38</v>
      </c>
      <c r="F105" s="158">
        <f t="shared" si="76"/>
        <v>29</v>
      </c>
      <c r="G105" s="158">
        <f>+Tabla15679[[#This Row],[H]]+Tabla15679[[#This Row],[M]]</f>
        <v>67</v>
      </c>
      <c r="H105" s="159">
        <f>G105/G114</f>
        <v>7.4776785714285712E-2</v>
      </c>
      <c r="I105" s="145"/>
      <c r="J105" s="170">
        <v>2</v>
      </c>
      <c r="K105" s="157" t="s">
        <v>190</v>
      </c>
      <c r="L105" s="171">
        <v>1</v>
      </c>
      <c r="M105" s="172">
        <v>0</v>
      </c>
      <c r="N105" s="171">
        <v>20</v>
      </c>
      <c r="O105" s="172">
        <v>0</v>
      </c>
      <c r="P105" s="171">
        <v>48</v>
      </c>
      <c r="Q105" s="172">
        <v>0</v>
      </c>
      <c r="R105" s="171">
        <v>7</v>
      </c>
      <c r="S105" s="172">
        <v>0</v>
      </c>
      <c r="T105" s="171">
        <v>0</v>
      </c>
      <c r="U105" s="172">
        <v>0</v>
      </c>
      <c r="V105" s="171">
        <v>0</v>
      </c>
      <c r="W105" s="172">
        <v>0</v>
      </c>
      <c r="X105" s="171">
        <v>0</v>
      </c>
      <c r="Y105" s="172">
        <v>0</v>
      </c>
      <c r="Z105" s="173">
        <f t="shared" si="78"/>
        <v>76</v>
      </c>
      <c r="AA105" s="174">
        <f t="shared" si="78"/>
        <v>0</v>
      </c>
      <c r="AB105" s="175">
        <f t="shared" ref="AB105:AB114" si="81">SUM(Z105:AA105)</f>
        <v>76</v>
      </c>
      <c r="AC105" s="143"/>
      <c r="AE105" s="142"/>
      <c r="AF105" s="49">
        <v>2</v>
      </c>
      <c r="AG105" s="157" t="str">
        <f t="shared" ref="AG105:AG113" si="82">AN106</f>
        <v>HIPERTROFIA DE LA MAMA</v>
      </c>
      <c r="AH105" s="157">
        <f t="shared" si="79"/>
        <v>0</v>
      </c>
      <c r="AI105" s="158">
        <f t="shared" si="79"/>
        <v>151</v>
      </c>
      <c r="AJ105" s="158">
        <f>+Tabla156791020[[#This Row],[H]]+Tabla156791020[[#This Row],[M]]</f>
        <v>151</v>
      </c>
      <c r="AK105" s="159">
        <f>AJ105/AJ115</f>
        <v>0.19973544973544974</v>
      </c>
      <c r="AL105" s="145"/>
      <c r="AM105" s="163">
        <v>1</v>
      </c>
      <c r="AN105" s="164" t="s">
        <v>198</v>
      </c>
      <c r="AO105" s="165">
        <v>0</v>
      </c>
      <c r="AP105" s="166">
        <v>0</v>
      </c>
      <c r="AQ105" s="165">
        <v>0</v>
      </c>
      <c r="AR105" s="166">
        <v>0</v>
      </c>
      <c r="AS105" s="165">
        <v>0</v>
      </c>
      <c r="AT105" s="166">
        <v>0</v>
      </c>
      <c r="AU105" s="165">
        <v>0</v>
      </c>
      <c r="AV105" s="166">
        <v>0</v>
      </c>
      <c r="AW105" s="165">
        <v>0</v>
      </c>
      <c r="AX105" s="166">
        <v>0</v>
      </c>
      <c r="AY105" s="165">
        <v>8</v>
      </c>
      <c r="AZ105" s="166">
        <v>19</v>
      </c>
      <c r="BA105" s="165">
        <v>95</v>
      </c>
      <c r="BB105" s="166">
        <v>98</v>
      </c>
      <c r="BC105" s="167">
        <f t="shared" ref="BC105:BD116" si="83">AO105+AQ105+AS105+AU105+AW105+AY105+BA105</f>
        <v>103</v>
      </c>
      <c r="BD105" s="168">
        <f t="shared" si="83"/>
        <v>117</v>
      </c>
      <c r="BE105" s="169">
        <f>SUM(BC105:BD105)</f>
        <v>220</v>
      </c>
      <c r="BF105" s="206"/>
      <c r="BH105" s="142"/>
      <c r="BI105" s="49">
        <v>2</v>
      </c>
      <c r="BJ105" s="157" t="str">
        <f t="shared" ref="BJ105:BJ113" si="84">BQ106</f>
        <v>PREPUCIO REDUNDANTE - FIMOSIS Y PARAFIMOSIS</v>
      </c>
      <c r="BK105" s="157">
        <f t="shared" si="80"/>
        <v>76</v>
      </c>
      <c r="BL105" s="158">
        <f t="shared" si="80"/>
        <v>0</v>
      </c>
      <c r="BM105" s="158">
        <f>+Tabla1567941[[#This Row],[H]]+Tabla1567941[[#This Row],[M]]</f>
        <v>76</v>
      </c>
      <c r="BN105" s="159">
        <f>BM105/BM115</f>
        <v>8.4821428571428575E-2</v>
      </c>
      <c r="BO105" s="145"/>
      <c r="BP105" s="163">
        <v>1</v>
      </c>
      <c r="BQ105" s="164" t="s">
        <v>149</v>
      </c>
      <c r="BR105" s="165">
        <v>1</v>
      </c>
      <c r="BS105" s="166">
        <v>1</v>
      </c>
      <c r="BT105" s="165">
        <v>16</v>
      </c>
      <c r="BU105" s="166">
        <v>18</v>
      </c>
      <c r="BV105" s="165">
        <v>33</v>
      </c>
      <c r="BW105" s="166">
        <v>24</v>
      </c>
      <c r="BX105" s="165">
        <v>10</v>
      </c>
      <c r="BY105" s="166">
        <v>4</v>
      </c>
      <c r="BZ105" s="165">
        <v>0</v>
      </c>
      <c r="CA105" s="166">
        <v>0</v>
      </c>
      <c r="CB105" s="165">
        <v>0</v>
      </c>
      <c r="CC105" s="166">
        <v>0</v>
      </c>
      <c r="CD105" s="165">
        <v>0</v>
      </c>
      <c r="CE105" s="166">
        <v>0</v>
      </c>
      <c r="CF105" s="167">
        <f t="shared" ref="CF105:CG116" si="85">BR105+BT105+BV105+BX105+BZ105+CB105+CD105</f>
        <v>60</v>
      </c>
      <c r="CG105" s="168">
        <f t="shared" si="85"/>
        <v>47</v>
      </c>
      <c r="CH105" s="169">
        <f>SUM(CF105:CG105)</f>
        <v>107</v>
      </c>
      <c r="CI105" s="206"/>
    </row>
    <row r="106" spans="2:87" x14ac:dyDescent="0.25">
      <c r="B106" s="142"/>
      <c r="C106" s="49">
        <v>4</v>
      </c>
      <c r="D106" s="157" t="str">
        <f t="shared" si="77"/>
        <v>TUMOR BENIGNO DEL TEJIDO CONJUNTIVO Y OTROS TEJIDOS BLANDOS</v>
      </c>
      <c r="E106" s="157">
        <f t="shared" si="76"/>
        <v>31</v>
      </c>
      <c r="F106" s="158">
        <f t="shared" si="76"/>
        <v>33</v>
      </c>
      <c r="G106" s="158">
        <f>+Tabla15679[[#This Row],[H]]+Tabla15679[[#This Row],[M]]</f>
        <v>64</v>
      </c>
      <c r="H106" s="159">
        <f>G106/G114</f>
        <v>7.1428571428571425E-2</v>
      </c>
      <c r="I106" s="145"/>
      <c r="J106" s="176">
        <v>3</v>
      </c>
      <c r="K106" s="177" t="s">
        <v>146</v>
      </c>
      <c r="L106" s="171">
        <v>0</v>
      </c>
      <c r="M106" s="172">
        <v>1</v>
      </c>
      <c r="N106" s="171">
        <v>11</v>
      </c>
      <c r="O106" s="172">
        <v>8</v>
      </c>
      <c r="P106" s="171">
        <v>11</v>
      </c>
      <c r="Q106" s="172">
        <v>18</v>
      </c>
      <c r="R106" s="171">
        <v>16</v>
      </c>
      <c r="S106" s="172">
        <v>2</v>
      </c>
      <c r="T106" s="171">
        <v>0</v>
      </c>
      <c r="U106" s="172">
        <v>0</v>
      </c>
      <c r="V106" s="171">
        <v>0</v>
      </c>
      <c r="W106" s="172">
        <v>0</v>
      </c>
      <c r="X106" s="171">
        <v>0</v>
      </c>
      <c r="Y106" s="172">
        <v>0</v>
      </c>
      <c r="Z106" s="173">
        <f t="shared" si="78"/>
        <v>38</v>
      </c>
      <c r="AA106" s="174">
        <f t="shared" si="78"/>
        <v>29</v>
      </c>
      <c r="AB106" s="175">
        <f t="shared" si="81"/>
        <v>67</v>
      </c>
      <c r="AC106" s="143"/>
      <c r="AE106" s="142"/>
      <c r="AF106" s="49">
        <v>3</v>
      </c>
      <c r="AG106" s="157" t="str">
        <f t="shared" si="82"/>
        <v>FIBROSIS Y AFECCIONES CICATRICIALES DE LA PIEL</v>
      </c>
      <c r="AH106" s="157">
        <f t="shared" si="79"/>
        <v>38</v>
      </c>
      <c r="AI106" s="158">
        <f t="shared" si="79"/>
        <v>65</v>
      </c>
      <c r="AJ106" s="158">
        <f>+Tabla156791020[[#This Row],[H]]+Tabla156791020[[#This Row],[M]]</f>
        <v>103</v>
      </c>
      <c r="AK106" s="159">
        <f>AJ106/AJ115</f>
        <v>0.13624338624338625</v>
      </c>
      <c r="AL106" s="145"/>
      <c r="AM106" s="170">
        <v>2</v>
      </c>
      <c r="AN106" s="157" t="s">
        <v>199</v>
      </c>
      <c r="AO106" s="171">
        <v>0</v>
      </c>
      <c r="AP106" s="172">
        <v>0</v>
      </c>
      <c r="AQ106" s="171">
        <v>0</v>
      </c>
      <c r="AR106" s="172">
        <v>0</v>
      </c>
      <c r="AS106" s="171">
        <v>0</v>
      </c>
      <c r="AT106" s="172">
        <v>0</v>
      </c>
      <c r="AU106" s="171">
        <v>0</v>
      </c>
      <c r="AV106" s="172">
        <v>0</v>
      </c>
      <c r="AW106" s="171">
        <v>0</v>
      </c>
      <c r="AX106" s="172">
        <v>52</v>
      </c>
      <c r="AY106" s="171">
        <v>0</v>
      </c>
      <c r="AZ106" s="172">
        <v>95</v>
      </c>
      <c r="BA106" s="171">
        <v>0</v>
      </c>
      <c r="BB106" s="172">
        <v>4</v>
      </c>
      <c r="BC106" s="173">
        <f t="shared" si="83"/>
        <v>0</v>
      </c>
      <c r="BD106" s="174">
        <f t="shared" si="83"/>
        <v>151</v>
      </c>
      <c r="BE106" s="175">
        <f t="shared" ref="BE106:BE115" si="86">SUM(BC106:BD106)</f>
        <v>151</v>
      </c>
      <c r="BF106" s="206"/>
      <c r="BH106" s="142"/>
      <c r="BI106" s="49">
        <v>3</v>
      </c>
      <c r="BJ106" s="157" t="str">
        <f t="shared" si="84"/>
        <v>HERNIA INGUINAL</v>
      </c>
      <c r="BK106" s="157">
        <f t="shared" si="80"/>
        <v>38</v>
      </c>
      <c r="BL106" s="158">
        <f t="shared" si="80"/>
        <v>29</v>
      </c>
      <c r="BM106" s="158">
        <f>+Tabla1567941[[#This Row],[H]]+Tabla1567941[[#This Row],[M]]</f>
        <v>67</v>
      </c>
      <c r="BN106" s="159">
        <f>BM106/BM115</f>
        <v>7.4776785714285712E-2</v>
      </c>
      <c r="BO106" s="145"/>
      <c r="BP106" s="170">
        <v>2</v>
      </c>
      <c r="BQ106" s="157" t="s">
        <v>190</v>
      </c>
      <c r="BR106" s="171">
        <v>1</v>
      </c>
      <c r="BS106" s="172">
        <v>0</v>
      </c>
      <c r="BT106" s="171">
        <v>20</v>
      </c>
      <c r="BU106" s="172">
        <v>0</v>
      </c>
      <c r="BV106" s="171">
        <v>48</v>
      </c>
      <c r="BW106" s="172">
        <v>0</v>
      </c>
      <c r="BX106" s="171">
        <v>7</v>
      </c>
      <c r="BY106" s="172">
        <v>0</v>
      </c>
      <c r="BZ106" s="171">
        <v>0</v>
      </c>
      <c r="CA106" s="172">
        <v>0</v>
      </c>
      <c r="CB106" s="171">
        <v>0</v>
      </c>
      <c r="CC106" s="172">
        <v>0</v>
      </c>
      <c r="CD106" s="171">
        <v>0</v>
      </c>
      <c r="CE106" s="172">
        <v>0</v>
      </c>
      <c r="CF106" s="173">
        <f t="shared" si="85"/>
        <v>76</v>
      </c>
      <c r="CG106" s="174">
        <f t="shared" si="85"/>
        <v>0</v>
      </c>
      <c r="CH106" s="175">
        <f t="shared" ref="CH106:CH115" si="87">SUM(CF106:CG106)</f>
        <v>76</v>
      </c>
      <c r="CI106" s="206"/>
    </row>
    <row r="107" spans="2:87" x14ac:dyDescent="0.25">
      <c r="B107" s="142"/>
      <c r="C107" s="49">
        <v>5</v>
      </c>
      <c r="D107" s="157" t="str">
        <f t="shared" si="77"/>
        <v>TESTICULO NO DESCENDIDO</v>
      </c>
      <c r="E107" s="157">
        <f t="shared" si="76"/>
        <v>33</v>
      </c>
      <c r="F107" s="158">
        <f t="shared" si="76"/>
        <v>0</v>
      </c>
      <c r="G107" s="158">
        <f>+Tabla15679[[#This Row],[H]]+Tabla15679[[#This Row],[M]]</f>
        <v>33</v>
      </c>
      <c r="H107" s="159">
        <f>G107/G114</f>
        <v>3.6830357142857144E-2</v>
      </c>
      <c r="I107" s="145"/>
      <c r="J107" s="170">
        <v>4</v>
      </c>
      <c r="K107" s="157" t="s">
        <v>191</v>
      </c>
      <c r="L107" s="171">
        <v>0</v>
      </c>
      <c r="M107" s="172">
        <v>1</v>
      </c>
      <c r="N107" s="171">
        <v>5</v>
      </c>
      <c r="O107" s="172">
        <v>11</v>
      </c>
      <c r="P107" s="171">
        <v>15</v>
      </c>
      <c r="Q107" s="172">
        <v>10</v>
      </c>
      <c r="R107" s="171">
        <v>11</v>
      </c>
      <c r="S107" s="172">
        <v>11</v>
      </c>
      <c r="T107" s="171">
        <v>0</v>
      </c>
      <c r="U107" s="172">
        <v>0</v>
      </c>
      <c r="V107" s="171">
        <v>0</v>
      </c>
      <c r="W107" s="172">
        <v>0</v>
      </c>
      <c r="X107" s="171">
        <v>0</v>
      </c>
      <c r="Y107" s="172">
        <v>0</v>
      </c>
      <c r="Z107" s="173">
        <f t="shared" si="78"/>
        <v>31</v>
      </c>
      <c r="AA107" s="174">
        <f t="shared" si="78"/>
        <v>33</v>
      </c>
      <c r="AB107" s="175">
        <f t="shared" si="81"/>
        <v>64</v>
      </c>
      <c r="AC107" s="143"/>
      <c r="AE107" s="142"/>
      <c r="AF107" s="49">
        <v>4</v>
      </c>
      <c r="AG107" s="157" t="str">
        <f t="shared" si="82"/>
        <v>OBESIDAD DEBIDA A EXCESO DE CALORIAS</v>
      </c>
      <c r="AH107" s="157">
        <f t="shared" si="79"/>
        <v>2</v>
      </c>
      <c r="AI107" s="158">
        <f t="shared" si="79"/>
        <v>71</v>
      </c>
      <c r="AJ107" s="158">
        <f>+Tabla156791020[[#This Row],[H]]+Tabla156791020[[#This Row],[M]]</f>
        <v>73</v>
      </c>
      <c r="AK107" s="159">
        <f>AJ107/AJ115</f>
        <v>9.6560846560846555E-2</v>
      </c>
      <c r="AL107" s="145"/>
      <c r="AM107" s="176">
        <v>3</v>
      </c>
      <c r="AN107" s="177" t="s">
        <v>200</v>
      </c>
      <c r="AO107" s="171">
        <v>0</v>
      </c>
      <c r="AP107" s="172">
        <v>0</v>
      </c>
      <c r="AQ107" s="171">
        <v>0</v>
      </c>
      <c r="AR107" s="172">
        <v>0</v>
      </c>
      <c r="AS107" s="171">
        <v>0</v>
      </c>
      <c r="AT107" s="172">
        <v>0</v>
      </c>
      <c r="AU107" s="171">
        <v>0</v>
      </c>
      <c r="AV107" s="172">
        <v>0</v>
      </c>
      <c r="AW107" s="171">
        <v>16</v>
      </c>
      <c r="AX107" s="172">
        <v>8</v>
      </c>
      <c r="AY107" s="171">
        <v>20</v>
      </c>
      <c r="AZ107" s="172">
        <v>43</v>
      </c>
      <c r="BA107" s="171">
        <v>2</v>
      </c>
      <c r="BB107" s="172">
        <v>14</v>
      </c>
      <c r="BC107" s="173">
        <f t="shared" si="83"/>
        <v>38</v>
      </c>
      <c r="BD107" s="174">
        <f t="shared" si="83"/>
        <v>65</v>
      </c>
      <c r="BE107" s="175">
        <f t="shared" si="86"/>
        <v>103</v>
      </c>
      <c r="BF107" s="206"/>
      <c r="BH107" s="142"/>
      <c r="BI107" s="49">
        <v>4</v>
      </c>
      <c r="BJ107" s="157" t="str">
        <f t="shared" si="84"/>
        <v>TUMOR BENIGNO DEL TEJIDO CONJUNTIVO Y OTROS TEJIDOS BLANDOS</v>
      </c>
      <c r="BK107" s="157">
        <f t="shared" si="80"/>
        <v>31</v>
      </c>
      <c r="BL107" s="158">
        <f t="shared" si="80"/>
        <v>33</v>
      </c>
      <c r="BM107" s="158">
        <f>+Tabla1567941[[#This Row],[H]]+Tabla1567941[[#This Row],[M]]</f>
        <v>64</v>
      </c>
      <c r="BN107" s="159">
        <f>BM107/BM115</f>
        <v>7.1428571428571425E-2</v>
      </c>
      <c r="BO107" s="145"/>
      <c r="BP107" s="176">
        <v>3</v>
      </c>
      <c r="BQ107" s="177" t="s">
        <v>146</v>
      </c>
      <c r="BR107" s="171">
        <v>0</v>
      </c>
      <c r="BS107" s="172">
        <v>1</v>
      </c>
      <c r="BT107" s="171">
        <v>11</v>
      </c>
      <c r="BU107" s="172">
        <v>8</v>
      </c>
      <c r="BV107" s="171">
        <v>11</v>
      </c>
      <c r="BW107" s="172">
        <v>18</v>
      </c>
      <c r="BX107" s="171">
        <v>16</v>
      </c>
      <c r="BY107" s="172">
        <v>2</v>
      </c>
      <c r="BZ107" s="171">
        <v>0</v>
      </c>
      <c r="CA107" s="172">
        <v>0</v>
      </c>
      <c r="CB107" s="171">
        <v>0</v>
      </c>
      <c r="CC107" s="172">
        <v>0</v>
      </c>
      <c r="CD107" s="171">
        <v>0</v>
      </c>
      <c r="CE107" s="172">
        <v>0</v>
      </c>
      <c r="CF107" s="173">
        <f t="shared" si="85"/>
        <v>38</v>
      </c>
      <c r="CG107" s="174">
        <f t="shared" si="85"/>
        <v>29</v>
      </c>
      <c r="CH107" s="175">
        <f t="shared" si="87"/>
        <v>67</v>
      </c>
      <c r="CI107" s="206"/>
    </row>
    <row r="108" spans="2:87" x14ac:dyDescent="0.25">
      <c r="B108" s="142"/>
      <c r="C108" s="49">
        <v>6</v>
      </c>
      <c r="D108" s="157" t="str">
        <f t="shared" si="77"/>
        <v>APENDICITIS AGUDA - NO ESPECIFICADA</v>
      </c>
      <c r="E108" s="157">
        <f t="shared" si="76"/>
        <v>19</v>
      </c>
      <c r="F108" s="158">
        <f t="shared" si="76"/>
        <v>11</v>
      </c>
      <c r="G108" s="158">
        <f>+Tabla15679[[#This Row],[H]]+Tabla15679[[#This Row],[M]]</f>
        <v>30</v>
      </c>
      <c r="H108" s="159">
        <f>G108/G114</f>
        <v>3.3482142857142856E-2</v>
      </c>
      <c r="I108" s="145"/>
      <c r="J108" s="176">
        <v>5</v>
      </c>
      <c r="K108" s="177" t="s">
        <v>192</v>
      </c>
      <c r="L108" s="171">
        <v>0</v>
      </c>
      <c r="M108" s="172">
        <v>0</v>
      </c>
      <c r="N108" s="171">
        <v>19</v>
      </c>
      <c r="O108" s="172">
        <v>0</v>
      </c>
      <c r="P108" s="171">
        <v>11</v>
      </c>
      <c r="Q108" s="172">
        <v>0</v>
      </c>
      <c r="R108" s="171">
        <v>3</v>
      </c>
      <c r="S108" s="172">
        <v>0</v>
      </c>
      <c r="T108" s="171">
        <v>0</v>
      </c>
      <c r="U108" s="172">
        <v>0</v>
      </c>
      <c r="V108" s="171">
        <v>0</v>
      </c>
      <c r="W108" s="172">
        <v>0</v>
      </c>
      <c r="X108" s="171">
        <v>0</v>
      </c>
      <c r="Y108" s="172">
        <v>0</v>
      </c>
      <c r="Z108" s="173">
        <f t="shared" si="78"/>
        <v>33</v>
      </c>
      <c r="AA108" s="174">
        <f t="shared" si="78"/>
        <v>0</v>
      </c>
      <c r="AB108" s="175">
        <f t="shared" si="81"/>
        <v>33</v>
      </c>
      <c r="AC108" s="143"/>
      <c r="AE108" s="142"/>
      <c r="AF108" s="49">
        <v>5</v>
      </c>
      <c r="AG108" s="157" t="str">
        <f t="shared" si="82"/>
        <v>TUMOR BENIGNO DE LA PIEL DE OTRAS PARTES Y DE LAS NO ESPECIFICADAS DE LA CARA</v>
      </c>
      <c r="AH108" s="157">
        <f t="shared" si="79"/>
        <v>19</v>
      </c>
      <c r="AI108" s="158">
        <f t="shared" si="79"/>
        <v>26</v>
      </c>
      <c r="AJ108" s="158">
        <f>+Tabla156791020[[#This Row],[H]]+Tabla156791020[[#This Row],[M]]</f>
        <v>45</v>
      </c>
      <c r="AK108" s="159">
        <f>AJ108/AJ115</f>
        <v>5.9523809523809521E-2</v>
      </c>
      <c r="AL108" s="145"/>
      <c r="AM108" s="170">
        <v>4</v>
      </c>
      <c r="AN108" s="157" t="s">
        <v>201</v>
      </c>
      <c r="AO108" s="171">
        <v>0</v>
      </c>
      <c r="AP108" s="172">
        <v>0</v>
      </c>
      <c r="AQ108" s="171">
        <v>0</v>
      </c>
      <c r="AR108" s="172">
        <v>0</v>
      </c>
      <c r="AS108" s="171">
        <v>0</v>
      </c>
      <c r="AT108" s="172">
        <v>0</v>
      </c>
      <c r="AU108" s="171">
        <v>0</v>
      </c>
      <c r="AV108" s="172">
        <v>0</v>
      </c>
      <c r="AW108" s="171">
        <v>0</v>
      </c>
      <c r="AX108" s="172">
        <v>3</v>
      </c>
      <c r="AY108" s="171">
        <v>2</v>
      </c>
      <c r="AZ108" s="172">
        <v>62</v>
      </c>
      <c r="BA108" s="171">
        <v>0</v>
      </c>
      <c r="BB108" s="172">
        <v>6</v>
      </c>
      <c r="BC108" s="173">
        <f t="shared" si="83"/>
        <v>2</v>
      </c>
      <c r="BD108" s="174">
        <f t="shared" si="83"/>
        <v>71</v>
      </c>
      <c r="BE108" s="175">
        <f t="shared" si="86"/>
        <v>73</v>
      </c>
      <c r="BF108" s="206"/>
      <c r="BH108" s="142"/>
      <c r="BI108" s="49">
        <v>5</v>
      </c>
      <c r="BJ108" s="157" t="str">
        <f t="shared" si="84"/>
        <v>TESTICULO NO DESCENDIDO</v>
      </c>
      <c r="BK108" s="157">
        <f t="shared" si="80"/>
        <v>33</v>
      </c>
      <c r="BL108" s="158">
        <f t="shared" si="80"/>
        <v>0</v>
      </c>
      <c r="BM108" s="158">
        <f>+Tabla1567941[[#This Row],[H]]+Tabla1567941[[#This Row],[M]]</f>
        <v>33</v>
      </c>
      <c r="BN108" s="159">
        <f>BM108/BM115</f>
        <v>3.6830357142857144E-2</v>
      </c>
      <c r="BO108" s="145"/>
      <c r="BP108" s="170">
        <v>4</v>
      </c>
      <c r="BQ108" s="157" t="s">
        <v>191</v>
      </c>
      <c r="BR108" s="171">
        <v>0</v>
      </c>
      <c r="BS108" s="172">
        <v>1</v>
      </c>
      <c r="BT108" s="171">
        <v>5</v>
      </c>
      <c r="BU108" s="172">
        <v>11</v>
      </c>
      <c r="BV108" s="171">
        <v>15</v>
      </c>
      <c r="BW108" s="172">
        <v>10</v>
      </c>
      <c r="BX108" s="171">
        <v>11</v>
      </c>
      <c r="BY108" s="172">
        <v>11</v>
      </c>
      <c r="BZ108" s="171">
        <v>0</v>
      </c>
      <c r="CA108" s="172">
        <v>0</v>
      </c>
      <c r="CB108" s="171">
        <v>0</v>
      </c>
      <c r="CC108" s="172">
        <v>0</v>
      </c>
      <c r="CD108" s="171">
        <v>0</v>
      </c>
      <c r="CE108" s="172">
        <v>0</v>
      </c>
      <c r="CF108" s="173">
        <f t="shared" si="85"/>
        <v>31</v>
      </c>
      <c r="CG108" s="174">
        <f t="shared" si="85"/>
        <v>33</v>
      </c>
      <c r="CH108" s="175">
        <f t="shared" si="87"/>
        <v>64</v>
      </c>
      <c r="CI108" s="206"/>
    </row>
    <row r="109" spans="2:87" x14ac:dyDescent="0.25">
      <c r="B109" s="142"/>
      <c r="C109" s="49">
        <v>7</v>
      </c>
      <c r="D109" s="157" t="str">
        <f t="shared" si="77"/>
        <v>HIDROCELE - NO ESPECIFICADO</v>
      </c>
      <c r="E109" s="157">
        <f t="shared" si="76"/>
        <v>23</v>
      </c>
      <c r="F109" s="158">
        <f t="shared" si="76"/>
        <v>0</v>
      </c>
      <c r="G109" s="158">
        <f>+Tabla15679[[#This Row],[H]]+Tabla15679[[#This Row],[M]]</f>
        <v>23</v>
      </c>
      <c r="H109" s="159">
        <f>G109/G114</f>
        <v>2.5669642857142856E-2</v>
      </c>
      <c r="I109" s="145"/>
      <c r="J109" s="170">
        <v>6</v>
      </c>
      <c r="K109" s="157" t="s">
        <v>175</v>
      </c>
      <c r="L109" s="171">
        <v>0</v>
      </c>
      <c r="M109" s="172">
        <v>0</v>
      </c>
      <c r="N109" s="171">
        <v>1</v>
      </c>
      <c r="O109" s="172">
        <v>1</v>
      </c>
      <c r="P109" s="171">
        <v>3</v>
      </c>
      <c r="Q109" s="172">
        <v>2</v>
      </c>
      <c r="R109" s="171">
        <v>15</v>
      </c>
      <c r="S109" s="172">
        <v>8</v>
      </c>
      <c r="T109" s="171">
        <v>0</v>
      </c>
      <c r="U109" s="172">
        <v>0</v>
      </c>
      <c r="V109" s="171">
        <v>0</v>
      </c>
      <c r="W109" s="172">
        <v>0</v>
      </c>
      <c r="X109" s="171">
        <v>0</v>
      </c>
      <c r="Y109" s="172">
        <v>0</v>
      </c>
      <c r="Z109" s="173">
        <f t="shared" si="78"/>
        <v>19</v>
      </c>
      <c r="AA109" s="174">
        <f t="shared" si="78"/>
        <v>11</v>
      </c>
      <c r="AB109" s="175">
        <f t="shared" si="81"/>
        <v>30</v>
      </c>
      <c r="AC109" s="143"/>
      <c r="AE109" s="142"/>
      <c r="AF109" s="49">
        <v>6</v>
      </c>
      <c r="AG109" s="157" t="str">
        <f t="shared" si="82"/>
        <v>ULCERA DE MIEMBRO INFERIOR - NO CLASIFICADA EN OTRA PARTE</v>
      </c>
      <c r="AH109" s="157">
        <f t="shared" si="79"/>
        <v>27</v>
      </c>
      <c r="AI109" s="158">
        <f t="shared" si="79"/>
        <v>8</v>
      </c>
      <c r="AJ109" s="158">
        <f>+Tabla156791020[[#This Row],[H]]+Tabla156791020[[#This Row],[M]]</f>
        <v>35</v>
      </c>
      <c r="AK109" s="159">
        <f>AJ109/AJ115</f>
        <v>4.6296296296296294E-2</v>
      </c>
      <c r="AL109" s="145"/>
      <c r="AM109" s="176">
        <v>5</v>
      </c>
      <c r="AN109" s="177" t="s">
        <v>202</v>
      </c>
      <c r="AO109" s="171">
        <v>0</v>
      </c>
      <c r="AP109" s="172">
        <v>0</v>
      </c>
      <c r="AQ109" s="171">
        <v>0</v>
      </c>
      <c r="AR109" s="172">
        <v>0</v>
      </c>
      <c r="AS109" s="171">
        <v>0</v>
      </c>
      <c r="AT109" s="172">
        <v>0</v>
      </c>
      <c r="AU109" s="171">
        <v>0</v>
      </c>
      <c r="AV109" s="172">
        <v>0</v>
      </c>
      <c r="AW109" s="171">
        <v>3</v>
      </c>
      <c r="AX109" s="172">
        <v>3</v>
      </c>
      <c r="AY109" s="171">
        <v>8</v>
      </c>
      <c r="AZ109" s="172">
        <v>18</v>
      </c>
      <c r="BA109" s="171">
        <v>8</v>
      </c>
      <c r="BB109" s="172">
        <v>5</v>
      </c>
      <c r="BC109" s="173">
        <f t="shared" si="83"/>
        <v>19</v>
      </c>
      <c r="BD109" s="174">
        <f t="shared" si="83"/>
        <v>26</v>
      </c>
      <c r="BE109" s="175">
        <f t="shared" si="86"/>
        <v>45</v>
      </c>
      <c r="BF109" s="206"/>
      <c r="BH109" s="142"/>
      <c r="BI109" s="49">
        <v>6</v>
      </c>
      <c r="BJ109" s="157" t="str">
        <f t="shared" si="84"/>
        <v>APENDICITIS AGUDA - NO ESPECIFICADA</v>
      </c>
      <c r="BK109" s="157">
        <f t="shared" si="80"/>
        <v>19</v>
      </c>
      <c r="BL109" s="158">
        <f t="shared" si="80"/>
        <v>11</v>
      </c>
      <c r="BM109" s="158">
        <f>+Tabla1567941[[#This Row],[H]]+Tabla1567941[[#This Row],[M]]</f>
        <v>30</v>
      </c>
      <c r="BN109" s="159">
        <f>BM109/BM115</f>
        <v>3.3482142857142856E-2</v>
      </c>
      <c r="BO109" s="145"/>
      <c r="BP109" s="176">
        <v>5</v>
      </c>
      <c r="BQ109" s="177" t="s">
        <v>192</v>
      </c>
      <c r="BR109" s="171">
        <v>0</v>
      </c>
      <c r="BS109" s="172">
        <v>0</v>
      </c>
      <c r="BT109" s="171">
        <v>19</v>
      </c>
      <c r="BU109" s="172">
        <v>0</v>
      </c>
      <c r="BV109" s="171">
        <v>11</v>
      </c>
      <c r="BW109" s="172">
        <v>0</v>
      </c>
      <c r="BX109" s="171">
        <v>3</v>
      </c>
      <c r="BY109" s="172">
        <v>0</v>
      </c>
      <c r="BZ109" s="171">
        <v>0</v>
      </c>
      <c r="CA109" s="172">
        <v>0</v>
      </c>
      <c r="CB109" s="171">
        <v>0</v>
      </c>
      <c r="CC109" s="172">
        <v>0</v>
      </c>
      <c r="CD109" s="171">
        <v>0</v>
      </c>
      <c r="CE109" s="172">
        <v>0</v>
      </c>
      <c r="CF109" s="173">
        <f t="shared" si="85"/>
        <v>33</v>
      </c>
      <c r="CG109" s="174">
        <f t="shared" si="85"/>
        <v>0</v>
      </c>
      <c r="CH109" s="175">
        <f t="shared" si="87"/>
        <v>33</v>
      </c>
      <c r="CI109" s="206"/>
    </row>
    <row r="110" spans="2:87" x14ac:dyDescent="0.25">
      <c r="B110" s="142"/>
      <c r="C110" s="49">
        <v>8</v>
      </c>
      <c r="D110" s="157" t="str">
        <f t="shared" si="77"/>
        <v>GASTROSTOMIA</v>
      </c>
      <c r="E110" s="157">
        <f t="shared" si="76"/>
        <v>8</v>
      </c>
      <c r="F110" s="158">
        <f t="shared" si="76"/>
        <v>6</v>
      </c>
      <c r="G110" s="158">
        <f>+Tabla15679[[#This Row],[H]]+Tabla15679[[#This Row],[M]]</f>
        <v>14</v>
      </c>
      <c r="H110" s="159">
        <f>G110/G114</f>
        <v>1.5625E-2</v>
      </c>
      <c r="I110" s="145"/>
      <c r="J110" s="176">
        <v>7</v>
      </c>
      <c r="K110" s="177" t="s">
        <v>193</v>
      </c>
      <c r="L110" s="171">
        <v>1</v>
      </c>
      <c r="M110" s="172">
        <v>0</v>
      </c>
      <c r="N110" s="171">
        <v>13</v>
      </c>
      <c r="O110" s="172">
        <v>0</v>
      </c>
      <c r="P110" s="171">
        <v>2</v>
      </c>
      <c r="Q110" s="172">
        <v>0</v>
      </c>
      <c r="R110" s="171">
        <v>7</v>
      </c>
      <c r="S110" s="172">
        <v>0</v>
      </c>
      <c r="T110" s="171">
        <v>0</v>
      </c>
      <c r="U110" s="172">
        <v>0</v>
      </c>
      <c r="V110" s="171">
        <v>0</v>
      </c>
      <c r="W110" s="172">
        <v>0</v>
      </c>
      <c r="X110" s="171">
        <v>0</v>
      </c>
      <c r="Y110" s="172">
        <v>0</v>
      </c>
      <c r="Z110" s="173">
        <f t="shared" si="78"/>
        <v>23</v>
      </c>
      <c r="AA110" s="174">
        <f t="shared" si="78"/>
        <v>0</v>
      </c>
      <c r="AB110" s="175">
        <f t="shared" si="81"/>
        <v>23</v>
      </c>
      <c r="AC110" s="143"/>
      <c r="AE110" s="142"/>
      <c r="AF110" s="49">
        <v>7</v>
      </c>
      <c r="AG110" s="157" t="str">
        <f t="shared" si="82"/>
        <v>TUMOR BENIGNO DE LA PIEL DEL TRONCO</v>
      </c>
      <c r="AH110" s="157">
        <f t="shared" si="79"/>
        <v>6</v>
      </c>
      <c r="AI110" s="158">
        <f t="shared" si="79"/>
        <v>19</v>
      </c>
      <c r="AJ110" s="158">
        <f>+Tabla156791020[[#This Row],[H]]+Tabla156791020[[#This Row],[M]]</f>
        <v>25</v>
      </c>
      <c r="AK110" s="159">
        <f>AJ110/AJ115</f>
        <v>3.3068783068783067E-2</v>
      </c>
      <c r="AL110" s="145"/>
      <c r="AM110" s="170">
        <v>6</v>
      </c>
      <c r="AN110" s="157" t="s">
        <v>203</v>
      </c>
      <c r="AO110" s="171">
        <v>0</v>
      </c>
      <c r="AP110" s="172">
        <v>0</v>
      </c>
      <c r="AQ110" s="171">
        <v>0</v>
      </c>
      <c r="AR110" s="172">
        <v>0</v>
      </c>
      <c r="AS110" s="171">
        <v>0</v>
      </c>
      <c r="AT110" s="172">
        <v>0</v>
      </c>
      <c r="AU110" s="171">
        <v>0</v>
      </c>
      <c r="AV110" s="172">
        <v>0</v>
      </c>
      <c r="AW110" s="171">
        <v>0</v>
      </c>
      <c r="AX110" s="172">
        <v>1</v>
      </c>
      <c r="AY110" s="171">
        <v>15</v>
      </c>
      <c r="AZ110" s="172">
        <v>2</v>
      </c>
      <c r="BA110" s="171">
        <v>12</v>
      </c>
      <c r="BB110" s="172">
        <v>5</v>
      </c>
      <c r="BC110" s="173">
        <f t="shared" si="83"/>
        <v>27</v>
      </c>
      <c r="BD110" s="174">
        <f t="shared" si="83"/>
        <v>8</v>
      </c>
      <c r="BE110" s="175">
        <f t="shared" si="86"/>
        <v>35</v>
      </c>
      <c r="BF110" s="206"/>
      <c r="BH110" s="142"/>
      <c r="BI110" s="49">
        <v>7</v>
      </c>
      <c r="BJ110" s="157" t="str">
        <f t="shared" si="84"/>
        <v>HIDROCELE - NO ESPECIFICADO</v>
      </c>
      <c r="BK110" s="157">
        <f t="shared" si="80"/>
        <v>23</v>
      </c>
      <c r="BL110" s="158">
        <f t="shared" si="80"/>
        <v>0</v>
      </c>
      <c r="BM110" s="158">
        <f>+Tabla1567941[[#This Row],[H]]+Tabla1567941[[#This Row],[M]]</f>
        <v>23</v>
      </c>
      <c r="BN110" s="159">
        <f>BM110/BM115</f>
        <v>2.5669642857142856E-2</v>
      </c>
      <c r="BO110" s="145"/>
      <c r="BP110" s="170">
        <v>6</v>
      </c>
      <c r="BQ110" s="157" t="s">
        <v>175</v>
      </c>
      <c r="BR110" s="171">
        <v>0</v>
      </c>
      <c r="BS110" s="172">
        <v>0</v>
      </c>
      <c r="BT110" s="171">
        <v>1</v>
      </c>
      <c r="BU110" s="172">
        <v>1</v>
      </c>
      <c r="BV110" s="171">
        <v>3</v>
      </c>
      <c r="BW110" s="172">
        <v>2</v>
      </c>
      <c r="BX110" s="171">
        <v>15</v>
      </c>
      <c r="BY110" s="172">
        <v>8</v>
      </c>
      <c r="BZ110" s="171">
        <v>0</v>
      </c>
      <c r="CA110" s="172">
        <v>0</v>
      </c>
      <c r="CB110" s="171">
        <v>0</v>
      </c>
      <c r="CC110" s="172">
        <v>0</v>
      </c>
      <c r="CD110" s="171">
        <v>0</v>
      </c>
      <c r="CE110" s="172">
        <v>0</v>
      </c>
      <c r="CF110" s="173">
        <f t="shared" si="85"/>
        <v>19</v>
      </c>
      <c r="CG110" s="174">
        <f t="shared" si="85"/>
        <v>11</v>
      </c>
      <c r="CH110" s="175">
        <f t="shared" si="87"/>
        <v>30</v>
      </c>
      <c r="CI110" s="206"/>
    </row>
    <row r="111" spans="2:87" x14ac:dyDescent="0.25">
      <c r="B111" s="142"/>
      <c r="C111" s="49">
        <v>9</v>
      </c>
      <c r="D111" s="157" t="str">
        <f t="shared" si="77"/>
        <v>TUMOR BENIGNO DEL TEJIDO CONJUNTIVO Y TEJIDOS BLANDOS - DE SITIO NO ESPECIFICADO</v>
      </c>
      <c r="E111" s="157">
        <f t="shared" si="76"/>
        <v>8</v>
      </c>
      <c r="F111" s="158">
        <f t="shared" si="76"/>
        <v>3</v>
      </c>
      <c r="G111" s="158">
        <f>+Tabla15679[[#This Row],[H]]+Tabla15679[[#This Row],[M]]</f>
        <v>11</v>
      </c>
      <c r="H111" s="159">
        <f>G111/G114</f>
        <v>1.2276785714285714E-2</v>
      </c>
      <c r="I111" s="145"/>
      <c r="J111" s="170">
        <v>8</v>
      </c>
      <c r="K111" s="157" t="s">
        <v>194</v>
      </c>
      <c r="L111" s="171">
        <v>0</v>
      </c>
      <c r="M111" s="172">
        <v>0</v>
      </c>
      <c r="N111" s="171">
        <v>4</v>
      </c>
      <c r="O111" s="172">
        <v>1</v>
      </c>
      <c r="P111" s="171">
        <v>4</v>
      </c>
      <c r="Q111" s="172">
        <v>5</v>
      </c>
      <c r="R111" s="171">
        <v>0</v>
      </c>
      <c r="S111" s="172">
        <v>0</v>
      </c>
      <c r="T111" s="171">
        <v>0</v>
      </c>
      <c r="U111" s="172">
        <v>0</v>
      </c>
      <c r="V111" s="171">
        <v>0</v>
      </c>
      <c r="W111" s="172">
        <v>0</v>
      </c>
      <c r="X111" s="171">
        <v>0</v>
      </c>
      <c r="Y111" s="172">
        <v>0</v>
      </c>
      <c r="Z111" s="173">
        <f t="shared" si="78"/>
        <v>8</v>
      </c>
      <c r="AA111" s="174">
        <f t="shared" si="78"/>
        <v>6</v>
      </c>
      <c r="AB111" s="175">
        <f t="shared" si="81"/>
        <v>14</v>
      </c>
      <c r="AC111" s="143"/>
      <c r="AE111" s="142"/>
      <c r="AF111" s="49">
        <v>8</v>
      </c>
      <c r="AG111" s="157" t="str">
        <f t="shared" si="82"/>
        <v>TUMOR MALIGNO DE LA PIEL DEL MIEMBRO SUPERIOR - INCLUIDO EL HOMBRO</v>
      </c>
      <c r="AH111" s="157">
        <f t="shared" si="79"/>
        <v>6</v>
      </c>
      <c r="AI111" s="158">
        <f t="shared" si="79"/>
        <v>13</v>
      </c>
      <c r="AJ111" s="158">
        <f>+Tabla156791020[[#This Row],[H]]+Tabla156791020[[#This Row],[M]]</f>
        <v>19</v>
      </c>
      <c r="AK111" s="159">
        <f>AJ111/AJ115</f>
        <v>2.5132275132275131E-2</v>
      </c>
      <c r="AL111" s="145"/>
      <c r="AM111" s="176">
        <v>7</v>
      </c>
      <c r="AN111" s="177" t="s">
        <v>204</v>
      </c>
      <c r="AO111" s="171">
        <v>0</v>
      </c>
      <c r="AP111" s="172">
        <v>0</v>
      </c>
      <c r="AQ111" s="171">
        <v>0</v>
      </c>
      <c r="AR111" s="172">
        <v>0</v>
      </c>
      <c r="AS111" s="171">
        <v>0</v>
      </c>
      <c r="AT111" s="172">
        <v>0</v>
      </c>
      <c r="AU111" s="171">
        <v>0</v>
      </c>
      <c r="AV111" s="172">
        <v>0</v>
      </c>
      <c r="AW111" s="171">
        <v>1</v>
      </c>
      <c r="AX111" s="172">
        <v>1</v>
      </c>
      <c r="AY111" s="171">
        <v>3</v>
      </c>
      <c r="AZ111" s="172">
        <v>15</v>
      </c>
      <c r="BA111" s="171">
        <v>2</v>
      </c>
      <c r="BB111" s="172">
        <v>3</v>
      </c>
      <c r="BC111" s="173">
        <f t="shared" si="83"/>
        <v>6</v>
      </c>
      <c r="BD111" s="174">
        <f t="shared" si="83"/>
        <v>19</v>
      </c>
      <c r="BE111" s="175">
        <f t="shared" si="86"/>
        <v>25</v>
      </c>
      <c r="BF111" s="206"/>
      <c r="BH111" s="142"/>
      <c r="BI111" s="49">
        <v>8</v>
      </c>
      <c r="BJ111" s="157" t="str">
        <f t="shared" si="84"/>
        <v>GASTROSTOMIA</v>
      </c>
      <c r="BK111" s="157">
        <f t="shared" si="80"/>
        <v>8</v>
      </c>
      <c r="BL111" s="158">
        <f t="shared" si="80"/>
        <v>6</v>
      </c>
      <c r="BM111" s="158">
        <f>+Tabla1567941[[#This Row],[H]]+Tabla1567941[[#This Row],[M]]</f>
        <v>14</v>
      </c>
      <c r="BN111" s="159">
        <f>BM111/BM115</f>
        <v>1.5625E-2</v>
      </c>
      <c r="BO111" s="145"/>
      <c r="BP111" s="176">
        <v>7</v>
      </c>
      <c r="BQ111" s="177" t="s">
        <v>193</v>
      </c>
      <c r="BR111" s="171">
        <v>1</v>
      </c>
      <c r="BS111" s="172">
        <v>0</v>
      </c>
      <c r="BT111" s="171">
        <v>13</v>
      </c>
      <c r="BU111" s="172">
        <v>0</v>
      </c>
      <c r="BV111" s="171">
        <v>2</v>
      </c>
      <c r="BW111" s="172">
        <v>0</v>
      </c>
      <c r="BX111" s="171">
        <v>7</v>
      </c>
      <c r="BY111" s="172">
        <v>0</v>
      </c>
      <c r="BZ111" s="171">
        <v>0</v>
      </c>
      <c r="CA111" s="172">
        <v>0</v>
      </c>
      <c r="CB111" s="171">
        <v>0</v>
      </c>
      <c r="CC111" s="172">
        <v>0</v>
      </c>
      <c r="CD111" s="171">
        <v>0</v>
      </c>
      <c r="CE111" s="172">
        <v>0</v>
      </c>
      <c r="CF111" s="173">
        <f t="shared" si="85"/>
        <v>23</v>
      </c>
      <c r="CG111" s="174">
        <f t="shared" si="85"/>
        <v>0</v>
      </c>
      <c r="CH111" s="175">
        <f t="shared" si="87"/>
        <v>23</v>
      </c>
      <c r="CI111" s="206"/>
    </row>
    <row r="112" spans="2:87" x14ac:dyDescent="0.25">
      <c r="B112" s="142"/>
      <c r="C112" s="49">
        <v>10</v>
      </c>
      <c r="D112" s="157" t="str">
        <f t="shared" si="77"/>
        <v>HEMANGIOMA - DE CUALQUIER SITIO</v>
      </c>
      <c r="E112" s="157">
        <f t="shared" si="76"/>
        <v>7</v>
      </c>
      <c r="F112" s="158">
        <f t="shared" si="76"/>
        <v>4</v>
      </c>
      <c r="G112" s="158">
        <f>+Tabla15679[[#This Row],[H]]+Tabla15679[[#This Row],[M]]</f>
        <v>11</v>
      </c>
      <c r="H112" s="159">
        <f>G112/G114</f>
        <v>1.2276785714285714E-2</v>
      </c>
      <c r="I112" s="145"/>
      <c r="J112" s="176">
        <v>9</v>
      </c>
      <c r="K112" s="177" t="s">
        <v>195</v>
      </c>
      <c r="L112" s="171">
        <v>0</v>
      </c>
      <c r="M112" s="172">
        <v>0</v>
      </c>
      <c r="N112" s="171">
        <v>2</v>
      </c>
      <c r="O112" s="172">
        <v>1</v>
      </c>
      <c r="P112" s="171">
        <v>5</v>
      </c>
      <c r="Q112" s="172">
        <v>1</v>
      </c>
      <c r="R112" s="171">
        <v>1</v>
      </c>
      <c r="S112" s="172">
        <v>1</v>
      </c>
      <c r="T112" s="171">
        <v>0</v>
      </c>
      <c r="U112" s="172">
        <v>0</v>
      </c>
      <c r="V112" s="171">
        <v>0</v>
      </c>
      <c r="W112" s="172">
        <v>0</v>
      </c>
      <c r="X112" s="171">
        <v>0</v>
      </c>
      <c r="Y112" s="172">
        <v>0</v>
      </c>
      <c r="Z112" s="173">
        <f t="shared" si="78"/>
        <v>8</v>
      </c>
      <c r="AA112" s="174">
        <f t="shared" si="78"/>
        <v>3</v>
      </c>
      <c r="AB112" s="175">
        <f t="shared" si="81"/>
        <v>11</v>
      </c>
      <c r="AC112" s="143"/>
      <c r="AE112" s="142"/>
      <c r="AF112" s="49">
        <v>9</v>
      </c>
      <c r="AG112" s="157" t="str">
        <f t="shared" si="82"/>
        <v>ULCERA DE DECUBITO Y POR AREA DE PRESION</v>
      </c>
      <c r="AH112" s="157">
        <f t="shared" si="79"/>
        <v>6</v>
      </c>
      <c r="AI112" s="158">
        <f t="shared" si="79"/>
        <v>3</v>
      </c>
      <c r="AJ112" s="158">
        <f>+Tabla156791020[[#This Row],[H]]+Tabla156791020[[#This Row],[M]]</f>
        <v>9</v>
      </c>
      <c r="AK112" s="159">
        <f>AJ112/AJ115</f>
        <v>1.1904761904761904E-2</v>
      </c>
      <c r="AL112" s="145"/>
      <c r="AM112" s="170">
        <v>8</v>
      </c>
      <c r="AN112" s="157" t="s">
        <v>205</v>
      </c>
      <c r="AO112" s="171">
        <v>0</v>
      </c>
      <c r="AP112" s="172">
        <v>0</v>
      </c>
      <c r="AQ112" s="171">
        <v>0</v>
      </c>
      <c r="AR112" s="172">
        <v>0</v>
      </c>
      <c r="AS112" s="171">
        <v>0</v>
      </c>
      <c r="AT112" s="172">
        <v>0</v>
      </c>
      <c r="AU112" s="171">
        <v>0</v>
      </c>
      <c r="AV112" s="172">
        <v>0</v>
      </c>
      <c r="AW112" s="171">
        <v>0</v>
      </c>
      <c r="AX112" s="172">
        <v>0</v>
      </c>
      <c r="AY112" s="171">
        <v>0</v>
      </c>
      <c r="AZ112" s="172">
        <v>3</v>
      </c>
      <c r="BA112" s="171">
        <v>6</v>
      </c>
      <c r="BB112" s="172">
        <v>10</v>
      </c>
      <c r="BC112" s="173">
        <f t="shared" si="83"/>
        <v>6</v>
      </c>
      <c r="BD112" s="174">
        <f t="shared" si="83"/>
        <v>13</v>
      </c>
      <c r="BE112" s="175">
        <f t="shared" si="86"/>
        <v>19</v>
      </c>
      <c r="BF112" s="206"/>
      <c r="BH112" s="142"/>
      <c r="BI112" s="49">
        <v>9</v>
      </c>
      <c r="BJ112" s="157" t="str">
        <f t="shared" si="84"/>
        <v>TUMOR BENIGNO DEL TEJIDO CONJUNTIVO Y TEJIDOS BLANDOS - DE SITIO NO ESPECIFICADO</v>
      </c>
      <c r="BK112" s="157">
        <f t="shared" si="80"/>
        <v>8</v>
      </c>
      <c r="BL112" s="158">
        <f t="shared" si="80"/>
        <v>3</v>
      </c>
      <c r="BM112" s="158">
        <f>+Tabla1567941[[#This Row],[H]]+Tabla1567941[[#This Row],[M]]</f>
        <v>11</v>
      </c>
      <c r="BN112" s="159">
        <f>BM112/BM115</f>
        <v>1.2276785714285714E-2</v>
      </c>
      <c r="BO112" s="145"/>
      <c r="BP112" s="170">
        <v>8</v>
      </c>
      <c r="BQ112" s="157" t="s">
        <v>194</v>
      </c>
      <c r="BR112" s="171">
        <v>0</v>
      </c>
      <c r="BS112" s="172">
        <v>0</v>
      </c>
      <c r="BT112" s="171">
        <v>4</v>
      </c>
      <c r="BU112" s="172">
        <v>1</v>
      </c>
      <c r="BV112" s="171">
        <v>4</v>
      </c>
      <c r="BW112" s="172">
        <v>5</v>
      </c>
      <c r="BX112" s="171">
        <v>0</v>
      </c>
      <c r="BY112" s="172">
        <v>0</v>
      </c>
      <c r="BZ112" s="171">
        <v>0</v>
      </c>
      <c r="CA112" s="172">
        <v>0</v>
      </c>
      <c r="CB112" s="171">
        <v>0</v>
      </c>
      <c r="CC112" s="172">
        <v>0</v>
      </c>
      <c r="CD112" s="171">
        <v>0</v>
      </c>
      <c r="CE112" s="172">
        <v>0</v>
      </c>
      <c r="CF112" s="173">
        <f t="shared" si="85"/>
        <v>8</v>
      </c>
      <c r="CG112" s="174">
        <f t="shared" si="85"/>
        <v>6</v>
      </c>
      <c r="CH112" s="175">
        <f t="shared" si="87"/>
        <v>14</v>
      </c>
      <c r="CI112" s="206"/>
    </row>
    <row r="113" spans="2:87" ht="15.75" thickBot="1" x14ac:dyDescent="0.3">
      <c r="B113" s="142"/>
      <c r="C113" s="50"/>
      <c r="D113" s="160" t="s">
        <v>89</v>
      </c>
      <c r="E113" s="160">
        <f t="shared" si="76"/>
        <v>297</v>
      </c>
      <c r="F113" s="161">
        <f t="shared" si="76"/>
        <v>163</v>
      </c>
      <c r="G113" s="161">
        <f>+Tabla15679[[#This Row],[H]]+Tabla15679[[#This Row],[M]]</f>
        <v>460</v>
      </c>
      <c r="H113" s="162">
        <f>G113/G114</f>
        <v>0.5133928571428571</v>
      </c>
      <c r="I113" s="147"/>
      <c r="J113" s="170">
        <v>10</v>
      </c>
      <c r="K113" s="157" t="s">
        <v>196</v>
      </c>
      <c r="L113" s="171">
        <v>0</v>
      </c>
      <c r="M113" s="172">
        <v>0</v>
      </c>
      <c r="N113" s="171">
        <v>6</v>
      </c>
      <c r="O113" s="172">
        <v>0</v>
      </c>
      <c r="P113" s="171">
        <v>0</v>
      </c>
      <c r="Q113" s="172">
        <v>3</v>
      </c>
      <c r="R113" s="171">
        <v>1</v>
      </c>
      <c r="S113" s="172">
        <v>1</v>
      </c>
      <c r="T113" s="171">
        <v>0</v>
      </c>
      <c r="U113" s="172">
        <v>0</v>
      </c>
      <c r="V113" s="171">
        <v>0</v>
      </c>
      <c r="W113" s="172">
        <v>0</v>
      </c>
      <c r="X113" s="171">
        <v>0</v>
      </c>
      <c r="Y113" s="172">
        <v>0</v>
      </c>
      <c r="Z113" s="173">
        <f t="shared" si="78"/>
        <v>7</v>
      </c>
      <c r="AA113" s="174">
        <f t="shared" si="78"/>
        <v>4</v>
      </c>
      <c r="AB113" s="175">
        <f t="shared" si="81"/>
        <v>11</v>
      </c>
      <c r="AC113" s="143"/>
      <c r="AE113" s="142"/>
      <c r="AF113" s="49">
        <v>10</v>
      </c>
      <c r="AG113" s="157" t="str">
        <f t="shared" si="82"/>
        <v>INFECCIONES DE PIEL Y TEJIDOS BLANDOS</v>
      </c>
      <c r="AH113" s="157">
        <f t="shared" si="79"/>
        <v>4</v>
      </c>
      <c r="AI113" s="158">
        <f t="shared" si="79"/>
        <v>3</v>
      </c>
      <c r="AJ113" s="158">
        <f>+Tabla156791020[[#This Row],[H]]+Tabla156791020[[#This Row],[M]]</f>
        <v>7</v>
      </c>
      <c r="AK113" s="159">
        <f>AJ113/AJ115</f>
        <v>9.2592592592592587E-3</v>
      </c>
      <c r="AL113" s="145"/>
      <c r="AM113" s="176">
        <v>9</v>
      </c>
      <c r="AN113" s="177" t="s">
        <v>206</v>
      </c>
      <c r="AO113" s="171">
        <v>0</v>
      </c>
      <c r="AP113" s="172">
        <v>0</v>
      </c>
      <c r="AQ113" s="171">
        <v>0</v>
      </c>
      <c r="AR113" s="172">
        <v>0</v>
      </c>
      <c r="AS113" s="171">
        <v>0</v>
      </c>
      <c r="AT113" s="172">
        <v>0</v>
      </c>
      <c r="AU113" s="171">
        <v>0</v>
      </c>
      <c r="AV113" s="172">
        <v>0</v>
      </c>
      <c r="AW113" s="171">
        <v>4</v>
      </c>
      <c r="AX113" s="172">
        <v>0</v>
      </c>
      <c r="AY113" s="171">
        <v>1</v>
      </c>
      <c r="AZ113" s="172">
        <v>1</v>
      </c>
      <c r="BA113" s="171">
        <v>1</v>
      </c>
      <c r="BB113" s="172">
        <v>2</v>
      </c>
      <c r="BC113" s="173">
        <f t="shared" si="83"/>
        <v>6</v>
      </c>
      <c r="BD113" s="174">
        <f t="shared" si="83"/>
        <v>3</v>
      </c>
      <c r="BE113" s="175">
        <f t="shared" si="86"/>
        <v>9</v>
      </c>
      <c r="BF113" s="206"/>
      <c r="BH113" s="142"/>
      <c r="BI113" s="49">
        <v>10</v>
      </c>
      <c r="BJ113" s="157" t="str">
        <f t="shared" si="84"/>
        <v>HEMANGIOMA - DE CUALQUIER SITIO</v>
      </c>
      <c r="BK113" s="157">
        <f t="shared" si="80"/>
        <v>7</v>
      </c>
      <c r="BL113" s="158">
        <f t="shared" si="80"/>
        <v>4</v>
      </c>
      <c r="BM113" s="158">
        <f>+Tabla1567941[[#This Row],[H]]+Tabla1567941[[#This Row],[M]]</f>
        <v>11</v>
      </c>
      <c r="BN113" s="159">
        <f>BM113/BM115</f>
        <v>1.2276785714285714E-2</v>
      </c>
      <c r="BO113" s="145"/>
      <c r="BP113" s="176">
        <v>9</v>
      </c>
      <c r="BQ113" s="177" t="s">
        <v>195</v>
      </c>
      <c r="BR113" s="171">
        <v>0</v>
      </c>
      <c r="BS113" s="172">
        <v>0</v>
      </c>
      <c r="BT113" s="171">
        <v>2</v>
      </c>
      <c r="BU113" s="172">
        <v>1</v>
      </c>
      <c r="BV113" s="171">
        <v>5</v>
      </c>
      <c r="BW113" s="172">
        <v>1</v>
      </c>
      <c r="BX113" s="171">
        <v>1</v>
      </c>
      <c r="BY113" s="172">
        <v>1</v>
      </c>
      <c r="BZ113" s="171">
        <v>0</v>
      </c>
      <c r="CA113" s="172">
        <v>0</v>
      </c>
      <c r="CB113" s="171">
        <v>0</v>
      </c>
      <c r="CC113" s="172">
        <v>0</v>
      </c>
      <c r="CD113" s="171">
        <v>0</v>
      </c>
      <c r="CE113" s="172">
        <v>0</v>
      </c>
      <c r="CF113" s="173">
        <f t="shared" si="85"/>
        <v>8</v>
      </c>
      <c r="CG113" s="174">
        <f t="shared" si="85"/>
        <v>3</v>
      </c>
      <c r="CH113" s="175">
        <f t="shared" si="87"/>
        <v>11</v>
      </c>
      <c r="CI113" s="206"/>
    </row>
    <row r="114" spans="2:87" ht="16.5" thickTop="1" thickBot="1" x14ac:dyDescent="0.3">
      <c r="B114" s="142"/>
      <c r="C114" s="55"/>
      <c r="D114" s="56" t="s">
        <v>90</v>
      </c>
      <c r="E114" s="56">
        <f>SUM(E103:E113)</f>
        <v>600</v>
      </c>
      <c r="F114" s="56">
        <f>SUM(F103:F113)</f>
        <v>296</v>
      </c>
      <c r="G114" s="56">
        <f>SUM(G103:G113)</f>
        <v>896</v>
      </c>
      <c r="H114" s="57">
        <f>SUM(H103:H113)</f>
        <v>1</v>
      </c>
      <c r="I114" s="145"/>
      <c r="J114" s="178"/>
      <c r="K114" s="179" t="s">
        <v>89</v>
      </c>
      <c r="L114" s="180">
        <v>2</v>
      </c>
      <c r="M114" s="181">
        <v>3</v>
      </c>
      <c r="N114" s="180">
        <v>67</v>
      </c>
      <c r="O114" s="181">
        <v>43</v>
      </c>
      <c r="P114" s="180">
        <v>100</v>
      </c>
      <c r="Q114" s="181">
        <v>45</v>
      </c>
      <c r="R114" s="180">
        <v>128</v>
      </c>
      <c r="S114" s="181">
        <v>72</v>
      </c>
      <c r="T114" s="180">
        <v>0</v>
      </c>
      <c r="U114" s="181">
        <v>0</v>
      </c>
      <c r="V114" s="180">
        <v>0</v>
      </c>
      <c r="W114" s="181">
        <v>0</v>
      </c>
      <c r="X114" s="180">
        <v>0</v>
      </c>
      <c r="Y114" s="182">
        <v>0</v>
      </c>
      <c r="Z114" s="173">
        <f t="shared" si="78"/>
        <v>297</v>
      </c>
      <c r="AA114" s="174">
        <f t="shared" si="78"/>
        <v>163</v>
      </c>
      <c r="AB114" s="183">
        <f t="shared" si="81"/>
        <v>460</v>
      </c>
      <c r="AC114" s="143"/>
      <c r="AE114" s="142"/>
      <c r="AF114" s="50"/>
      <c r="AG114" s="160" t="s">
        <v>89</v>
      </c>
      <c r="AH114" s="160">
        <f t="shared" si="79"/>
        <v>22</v>
      </c>
      <c r="AI114" s="161">
        <f t="shared" si="79"/>
        <v>47</v>
      </c>
      <c r="AJ114" s="161">
        <f>+Tabla156791020[[#This Row],[H]]+Tabla156791020[[#This Row],[M]]</f>
        <v>69</v>
      </c>
      <c r="AK114" s="162">
        <f>AJ114/AJ115</f>
        <v>9.1269841269841265E-2</v>
      </c>
      <c r="AL114" s="147"/>
      <c r="AM114" s="170">
        <v>10</v>
      </c>
      <c r="AN114" s="157" t="s">
        <v>253</v>
      </c>
      <c r="AO114" s="171">
        <v>0</v>
      </c>
      <c r="AP114" s="172">
        <v>0</v>
      </c>
      <c r="AQ114" s="171">
        <v>0</v>
      </c>
      <c r="AR114" s="172">
        <v>0</v>
      </c>
      <c r="AS114" s="171">
        <v>0</v>
      </c>
      <c r="AT114" s="172">
        <v>0</v>
      </c>
      <c r="AU114" s="171">
        <v>0</v>
      </c>
      <c r="AV114" s="172">
        <v>0</v>
      </c>
      <c r="AW114" s="171">
        <v>2</v>
      </c>
      <c r="AX114" s="172">
        <v>1</v>
      </c>
      <c r="AY114" s="171">
        <v>1</v>
      </c>
      <c r="AZ114" s="172">
        <v>1</v>
      </c>
      <c r="BA114" s="171">
        <v>1</v>
      </c>
      <c r="BB114" s="172">
        <v>1</v>
      </c>
      <c r="BC114" s="173">
        <f t="shared" si="83"/>
        <v>4</v>
      </c>
      <c r="BD114" s="174">
        <f t="shared" si="83"/>
        <v>3</v>
      </c>
      <c r="BE114" s="175">
        <f t="shared" si="86"/>
        <v>7</v>
      </c>
      <c r="BF114" s="206"/>
      <c r="BH114" s="142"/>
      <c r="BI114" s="50"/>
      <c r="BJ114" s="160" t="s">
        <v>89</v>
      </c>
      <c r="BK114" s="160">
        <f t="shared" si="80"/>
        <v>297</v>
      </c>
      <c r="BL114" s="161">
        <f t="shared" si="80"/>
        <v>163</v>
      </c>
      <c r="BM114" s="161">
        <f>+Tabla1567941[[#This Row],[H]]+Tabla1567941[[#This Row],[M]]</f>
        <v>460</v>
      </c>
      <c r="BN114" s="162">
        <f>BM114/BM115</f>
        <v>0.5133928571428571</v>
      </c>
      <c r="BO114" s="147"/>
      <c r="BP114" s="170">
        <v>10</v>
      </c>
      <c r="BQ114" s="157" t="s">
        <v>196</v>
      </c>
      <c r="BR114" s="171">
        <v>0</v>
      </c>
      <c r="BS114" s="172">
        <v>0</v>
      </c>
      <c r="BT114" s="171">
        <v>6</v>
      </c>
      <c r="BU114" s="172">
        <v>0</v>
      </c>
      <c r="BV114" s="171">
        <v>0</v>
      </c>
      <c r="BW114" s="172">
        <v>3</v>
      </c>
      <c r="BX114" s="171">
        <v>1</v>
      </c>
      <c r="BY114" s="172">
        <v>1</v>
      </c>
      <c r="BZ114" s="171">
        <v>0</v>
      </c>
      <c r="CA114" s="172">
        <v>0</v>
      </c>
      <c r="CB114" s="171">
        <v>0</v>
      </c>
      <c r="CC114" s="172">
        <v>0</v>
      </c>
      <c r="CD114" s="171">
        <v>0</v>
      </c>
      <c r="CE114" s="172">
        <v>0</v>
      </c>
      <c r="CF114" s="173">
        <f t="shared" si="85"/>
        <v>7</v>
      </c>
      <c r="CG114" s="174">
        <f t="shared" si="85"/>
        <v>4</v>
      </c>
      <c r="CH114" s="175">
        <f t="shared" si="87"/>
        <v>11</v>
      </c>
      <c r="CI114" s="206"/>
    </row>
    <row r="115" spans="2:87" ht="16.5" customHeight="1" thickTop="1" thickBot="1" x14ac:dyDescent="0.3">
      <c r="B115" s="142"/>
      <c r="C115" s="148" t="s">
        <v>155</v>
      </c>
      <c r="D115" s="149"/>
      <c r="E115" s="145"/>
      <c r="F115" s="145"/>
      <c r="G115" s="145"/>
      <c r="H115" s="145"/>
      <c r="I115" s="145"/>
      <c r="J115" s="290" t="s">
        <v>90</v>
      </c>
      <c r="K115" s="291"/>
      <c r="L115" s="187">
        <f t="shared" ref="L115:Y115" si="88">SUM(L104:L114)</f>
        <v>5</v>
      </c>
      <c r="M115" s="188">
        <f t="shared" si="88"/>
        <v>6</v>
      </c>
      <c r="N115" s="187">
        <f t="shared" si="88"/>
        <v>164</v>
      </c>
      <c r="O115" s="188">
        <f t="shared" si="88"/>
        <v>83</v>
      </c>
      <c r="P115" s="188">
        <f t="shared" si="88"/>
        <v>232</v>
      </c>
      <c r="Q115" s="188">
        <f t="shared" si="88"/>
        <v>108</v>
      </c>
      <c r="R115" s="187">
        <f t="shared" si="88"/>
        <v>199</v>
      </c>
      <c r="S115" s="188">
        <f t="shared" si="88"/>
        <v>99</v>
      </c>
      <c r="T115" s="187">
        <f t="shared" si="88"/>
        <v>0</v>
      </c>
      <c r="U115" s="188">
        <f t="shared" si="88"/>
        <v>0</v>
      </c>
      <c r="V115" s="187">
        <f t="shared" si="88"/>
        <v>0</v>
      </c>
      <c r="W115" s="188">
        <f t="shared" si="88"/>
        <v>0</v>
      </c>
      <c r="X115" s="187">
        <f t="shared" si="88"/>
        <v>0</v>
      </c>
      <c r="Y115" s="188">
        <f t="shared" si="88"/>
        <v>0</v>
      </c>
      <c r="Z115" s="91">
        <f t="shared" si="78"/>
        <v>600</v>
      </c>
      <c r="AA115" s="92">
        <f t="shared" si="78"/>
        <v>296</v>
      </c>
      <c r="AB115" s="93">
        <f>SUM(AB104:AB114)</f>
        <v>896</v>
      </c>
      <c r="AC115" s="143"/>
      <c r="AE115" s="142"/>
      <c r="AF115" s="55"/>
      <c r="AG115" s="56" t="s">
        <v>90</v>
      </c>
      <c r="AH115" s="56">
        <f>SUM(AH104:AH114)</f>
        <v>233</v>
      </c>
      <c r="AI115" s="56">
        <f>SUM(AI104:AI114)</f>
        <v>523</v>
      </c>
      <c r="AJ115" s="56">
        <f>SUM(AJ104:AJ114)</f>
        <v>756</v>
      </c>
      <c r="AK115" s="57">
        <f>SUM(AK104:AK114)</f>
        <v>0.99999999999999989</v>
      </c>
      <c r="AL115" s="145"/>
      <c r="AM115" s="178"/>
      <c r="AN115" s="179" t="s">
        <v>89</v>
      </c>
      <c r="AO115" s="180">
        <v>0</v>
      </c>
      <c r="AP115" s="181">
        <v>0</v>
      </c>
      <c r="AQ115" s="180">
        <v>0</v>
      </c>
      <c r="AR115" s="181">
        <v>0</v>
      </c>
      <c r="AS115" s="180">
        <v>0</v>
      </c>
      <c r="AT115" s="181">
        <v>0</v>
      </c>
      <c r="AU115" s="180">
        <v>0</v>
      </c>
      <c r="AV115" s="181">
        <v>0</v>
      </c>
      <c r="AW115" s="180">
        <v>3</v>
      </c>
      <c r="AX115" s="181">
        <v>2</v>
      </c>
      <c r="AY115" s="180">
        <v>11</v>
      </c>
      <c r="AZ115" s="181">
        <v>31</v>
      </c>
      <c r="BA115" s="180">
        <v>8</v>
      </c>
      <c r="BB115" s="182">
        <v>14</v>
      </c>
      <c r="BC115" s="173">
        <f t="shared" si="83"/>
        <v>22</v>
      </c>
      <c r="BD115" s="174">
        <f t="shared" si="83"/>
        <v>47</v>
      </c>
      <c r="BE115" s="183">
        <f t="shared" si="86"/>
        <v>69</v>
      </c>
      <c r="BF115" s="206"/>
      <c r="BH115" s="142"/>
      <c r="BI115" s="55"/>
      <c r="BJ115" s="56" t="s">
        <v>90</v>
      </c>
      <c r="BK115" s="56">
        <f>SUM(BK104:BK114)</f>
        <v>600</v>
      </c>
      <c r="BL115" s="56">
        <f>SUM(BL104:BL114)</f>
        <v>296</v>
      </c>
      <c r="BM115" s="56">
        <f>SUM(BM104:BM114)</f>
        <v>896</v>
      </c>
      <c r="BN115" s="57">
        <f>SUM(BN104:BN114)</f>
        <v>1</v>
      </c>
      <c r="BO115" s="145"/>
      <c r="BP115" s="178"/>
      <c r="BQ115" s="179" t="s">
        <v>89</v>
      </c>
      <c r="BR115" s="180">
        <v>2</v>
      </c>
      <c r="BS115" s="181">
        <v>3</v>
      </c>
      <c r="BT115" s="180">
        <v>67</v>
      </c>
      <c r="BU115" s="181">
        <v>43</v>
      </c>
      <c r="BV115" s="180">
        <v>100</v>
      </c>
      <c r="BW115" s="181">
        <v>45</v>
      </c>
      <c r="BX115" s="180">
        <v>128</v>
      </c>
      <c r="BY115" s="181">
        <v>72</v>
      </c>
      <c r="BZ115" s="180">
        <v>0</v>
      </c>
      <c r="CA115" s="181">
        <v>0</v>
      </c>
      <c r="CB115" s="180">
        <v>0</v>
      </c>
      <c r="CC115" s="181">
        <v>0</v>
      </c>
      <c r="CD115" s="180">
        <v>0</v>
      </c>
      <c r="CE115" s="182">
        <v>0</v>
      </c>
      <c r="CF115" s="173">
        <f t="shared" si="85"/>
        <v>297</v>
      </c>
      <c r="CG115" s="174">
        <f t="shared" si="85"/>
        <v>163</v>
      </c>
      <c r="CH115" s="183">
        <f t="shared" si="87"/>
        <v>460</v>
      </c>
      <c r="CI115" s="206"/>
    </row>
    <row r="116" spans="2:87" ht="16.5" customHeight="1" thickTop="1" thickBot="1" x14ac:dyDescent="0.3">
      <c r="B116" s="142"/>
      <c r="C116" s="145"/>
      <c r="D116" s="145"/>
      <c r="E116" s="145"/>
      <c r="F116" s="145"/>
      <c r="G116" s="145"/>
      <c r="H116" s="145"/>
      <c r="I116" s="145"/>
      <c r="J116" s="145"/>
      <c r="K116" s="145"/>
      <c r="L116" s="145"/>
      <c r="M116" s="145"/>
      <c r="N116" s="145"/>
      <c r="O116" s="145"/>
      <c r="P116" s="145"/>
      <c r="Q116" s="145"/>
      <c r="R116" s="145"/>
      <c r="S116" s="145"/>
      <c r="T116" s="145"/>
      <c r="U116" s="145"/>
      <c r="V116" s="145"/>
      <c r="W116" s="145"/>
      <c r="X116" s="145"/>
      <c r="Y116" s="145"/>
      <c r="Z116" s="145"/>
      <c r="AA116" s="145"/>
      <c r="AB116" s="145"/>
      <c r="AC116" s="143"/>
      <c r="AE116" s="142"/>
      <c r="AF116" s="148" t="s">
        <v>155</v>
      </c>
      <c r="AG116" s="149"/>
      <c r="AH116" s="145"/>
      <c r="AI116" s="145"/>
      <c r="AJ116" s="145"/>
      <c r="AK116" s="145"/>
      <c r="AL116" s="145"/>
      <c r="AM116" s="290" t="s">
        <v>90</v>
      </c>
      <c r="AN116" s="283"/>
      <c r="AO116" s="187">
        <f t="shared" ref="AO116:BB116" si="89">SUM(AO105:AO115)</f>
        <v>0</v>
      </c>
      <c r="AP116" s="188">
        <f t="shared" si="89"/>
        <v>0</v>
      </c>
      <c r="AQ116" s="187">
        <f t="shared" si="89"/>
        <v>0</v>
      </c>
      <c r="AR116" s="188">
        <f t="shared" si="89"/>
        <v>0</v>
      </c>
      <c r="AS116" s="188">
        <f t="shared" si="89"/>
        <v>0</v>
      </c>
      <c r="AT116" s="188">
        <f t="shared" si="89"/>
        <v>0</v>
      </c>
      <c r="AU116" s="187">
        <f t="shared" si="89"/>
        <v>0</v>
      </c>
      <c r="AV116" s="188">
        <f t="shared" si="89"/>
        <v>0</v>
      </c>
      <c r="AW116" s="187">
        <f t="shared" si="89"/>
        <v>29</v>
      </c>
      <c r="AX116" s="188">
        <f t="shared" si="89"/>
        <v>71</v>
      </c>
      <c r="AY116" s="187">
        <f t="shared" si="89"/>
        <v>69</v>
      </c>
      <c r="AZ116" s="188">
        <f t="shared" si="89"/>
        <v>290</v>
      </c>
      <c r="BA116" s="187">
        <f t="shared" si="89"/>
        <v>135</v>
      </c>
      <c r="BB116" s="188">
        <f t="shared" si="89"/>
        <v>162</v>
      </c>
      <c r="BC116" s="91">
        <f t="shared" si="83"/>
        <v>233</v>
      </c>
      <c r="BD116" s="92">
        <f t="shared" si="83"/>
        <v>523</v>
      </c>
      <c r="BE116" s="93">
        <f>SUM(BE105:BE115)</f>
        <v>756</v>
      </c>
      <c r="BF116" s="206"/>
      <c r="BH116" s="142"/>
      <c r="BI116" s="148" t="s">
        <v>155</v>
      </c>
      <c r="BJ116" s="149"/>
      <c r="BK116" s="145"/>
      <c r="BL116" s="145"/>
      <c r="BM116" s="145"/>
      <c r="BN116" s="145"/>
      <c r="BO116" s="145"/>
      <c r="BP116" s="290" t="s">
        <v>90</v>
      </c>
      <c r="BQ116" s="283"/>
      <c r="BR116" s="187">
        <f t="shared" ref="BR116:CE116" si="90">SUM(BR105:BR115)</f>
        <v>5</v>
      </c>
      <c r="BS116" s="188">
        <f t="shared" si="90"/>
        <v>6</v>
      </c>
      <c r="BT116" s="187">
        <f t="shared" si="90"/>
        <v>164</v>
      </c>
      <c r="BU116" s="188">
        <f t="shared" si="90"/>
        <v>83</v>
      </c>
      <c r="BV116" s="188">
        <f t="shared" si="90"/>
        <v>232</v>
      </c>
      <c r="BW116" s="188">
        <f t="shared" si="90"/>
        <v>108</v>
      </c>
      <c r="BX116" s="187">
        <f t="shared" si="90"/>
        <v>199</v>
      </c>
      <c r="BY116" s="188">
        <f t="shared" si="90"/>
        <v>99</v>
      </c>
      <c r="BZ116" s="187">
        <f t="shared" si="90"/>
        <v>0</v>
      </c>
      <c r="CA116" s="188">
        <f t="shared" si="90"/>
        <v>0</v>
      </c>
      <c r="CB116" s="187">
        <f t="shared" si="90"/>
        <v>0</v>
      </c>
      <c r="CC116" s="188">
        <f t="shared" si="90"/>
        <v>0</v>
      </c>
      <c r="CD116" s="187">
        <f t="shared" si="90"/>
        <v>0</v>
      </c>
      <c r="CE116" s="188">
        <f t="shared" si="90"/>
        <v>0</v>
      </c>
      <c r="CF116" s="91">
        <f t="shared" si="85"/>
        <v>600</v>
      </c>
      <c r="CG116" s="92">
        <f t="shared" si="85"/>
        <v>296</v>
      </c>
      <c r="CH116" s="93">
        <f>SUM(CH105:CH115)</f>
        <v>896</v>
      </c>
      <c r="CI116" s="206"/>
    </row>
    <row r="117" spans="2:87" ht="15.75" thickTop="1" x14ac:dyDescent="0.25">
      <c r="B117" s="142"/>
      <c r="C117" s="145"/>
      <c r="D117" s="145"/>
      <c r="E117" s="145"/>
      <c r="F117" s="145"/>
      <c r="G117" s="145"/>
      <c r="H117" s="145"/>
      <c r="I117" s="145"/>
      <c r="J117" s="145"/>
      <c r="K117" s="145"/>
      <c r="L117" s="145"/>
      <c r="M117" s="145"/>
      <c r="N117" s="145"/>
      <c r="O117" s="145"/>
      <c r="P117" s="145"/>
      <c r="Q117" s="145"/>
      <c r="R117" s="145"/>
      <c r="S117" s="145"/>
      <c r="T117" s="145"/>
      <c r="U117" s="145"/>
      <c r="V117" s="145"/>
      <c r="W117" s="145"/>
      <c r="X117" s="145"/>
      <c r="Y117" s="145"/>
      <c r="Z117" s="145"/>
      <c r="AA117" s="145"/>
      <c r="AB117" s="145"/>
      <c r="AC117" s="143"/>
      <c r="AE117" s="142"/>
      <c r="AF117" s="145"/>
      <c r="AG117" s="145"/>
      <c r="AH117" s="145"/>
      <c r="AI117" s="145"/>
      <c r="AJ117" s="145"/>
      <c r="AK117" s="145"/>
      <c r="AL117" s="145"/>
      <c r="AM117" s="145"/>
      <c r="AN117" s="145"/>
      <c r="AO117" s="145"/>
      <c r="AP117" s="145"/>
      <c r="AQ117" s="145"/>
      <c r="AR117" s="145"/>
      <c r="AS117" s="145"/>
      <c r="AT117" s="145"/>
      <c r="AU117" s="145"/>
      <c r="AV117" s="145"/>
      <c r="AW117" s="145"/>
      <c r="AX117" s="145"/>
      <c r="AY117" s="145"/>
      <c r="AZ117" s="145"/>
      <c r="BA117" s="145"/>
      <c r="BB117" s="145"/>
      <c r="BC117" s="145"/>
      <c r="BD117" s="145"/>
      <c r="BE117" s="145"/>
      <c r="BF117" s="206"/>
      <c r="BH117" s="142"/>
      <c r="BI117" s="46"/>
      <c r="CI117" s="206"/>
    </row>
    <row r="118" spans="2:87" x14ac:dyDescent="0.25">
      <c r="B118" s="142"/>
      <c r="C118" s="145"/>
      <c r="D118" s="145"/>
      <c r="E118" s="145"/>
      <c r="F118" s="145"/>
      <c r="G118" s="145"/>
      <c r="H118" s="145"/>
      <c r="I118" s="145"/>
      <c r="J118" s="145"/>
      <c r="K118" s="145"/>
      <c r="L118" s="145"/>
      <c r="M118" s="145"/>
      <c r="N118" s="145"/>
      <c r="O118" s="145"/>
      <c r="P118" s="145"/>
      <c r="Q118" s="145"/>
      <c r="R118" s="145"/>
      <c r="S118" s="145"/>
      <c r="T118" s="145"/>
      <c r="U118" s="145"/>
      <c r="V118" s="145"/>
      <c r="W118" s="145"/>
      <c r="X118" s="145"/>
      <c r="Y118" s="145"/>
      <c r="Z118" s="145"/>
      <c r="AA118" s="145"/>
      <c r="AB118" s="145"/>
      <c r="AC118" s="143"/>
      <c r="AE118" s="142"/>
      <c r="AF118" s="145"/>
      <c r="AG118" s="145"/>
      <c r="AH118" s="145"/>
      <c r="AI118" s="145"/>
      <c r="AJ118" s="145"/>
      <c r="AK118" s="145"/>
      <c r="AL118" s="145"/>
      <c r="AM118" s="145"/>
      <c r="AN118" s="145"/>
      <c r="AO118" s="145"/>
      <c r="AP118" s="145"/>
      <c r="AQ118" s="145"/>
      <c r="AR118" s="145"/>
      <c r="AS118" s="145"/>
      <c r="AT118" s="145"/>
      <c r="AU118" s="145"/>
      <c r="AV118" s="145"/>
      <c r="AW118" s="145"/>
      <c r="AX118" s="145"/>
      <c r="AY118" s="145"/>
      <c r="AZ118" s="145"/>
      <c r="BA118" s="145"/>
      <c r="BB118" s="145"/>
      <c r="BC118" s="145"/>
      <c r="BD118" s="145"/>
      <c r="BE118" s="145"/>
      <c r="BF118" s="206"/>
      <c r="BH118" s="142"/>
      <c r="BI118" s="46"/>
      <c r="CI118" s="206"/>
    </row>
    <row r="119" spans="2:87" ht="15.75" thickBot="1" x14ac:dyDescent="0.3">
      <c r="B119" s="142"/>
      <c r="C119" s="145"/>
      <c r="D119" s="145"/>
      <c r="E119" s="145"/>
      <c r="F119" s="145"/>
      <c r="G119" s="145"/>
      <c r="H119" s="145"/>
      <c r="I119" s="145"/>
      <c r="J119" s="145"/>
      <c r="K119" s="145"/>
      <c r="L119" s="145"/>
      <c r="M119" s="145"/>
      <c r="N119" s="145"/>
      <c r="O119" s="145"/>
      <c r="P119" s="145"/>
      <c r="Q119" s="145"/>
      <c r="R119" s="145"/>
      <c r="S119" s="145"/>
      <c r="T119" s="145"/>
      <c r="U119" s="145"/>
      <c r="V119" s="145"/>
      <c r="W119" s="145"/>
      <c r="X119" s="145"/>
      <c r="Y119" s="145"/>
      <c r="Z119" s="145"/>
      <c r="AA119" s="145"/>
      <c r="AB119" s="145"/>
      <c r="AC119" s="143"/>
      <c r="AE119" s="142"/>
      <c r="AF119" s="145"/>
      <c r="AG119" s="145"/>
      <c r="AH119" s="145"/>
      <c r="AI119" s="145"/>
      <c r="AJ119" s="145"/>
      <c r="AK119" s="145"/>
      <c r="AL119" s="145"/>
      <c r="AM119" s="145"/>
      <c r="AN119" s="145"/>
      <c r="AO119" s="145"/>
      <c r="AP119" s="145"/>
      <c r="AQ119" s="145"/>
      <c r="AR119" s="145"/>
      <c r="AS119" s="145"/>
      <c r="AT119" s="145"/>
      <c r="AU119" s="145"/>
      <c r="AV119" s="145"/>
      <c r="AW119" s="145"/>
      <c r="AX119" s="145"/>
      <c r="AY119" s="145"/>
      <c r="AZ119" s="145"/>
      <c r="BA119" s="145"/>
      <c r="BB119" s="145"/>
      <c r="BC119" s="145"/>
      <c r="BD119" s="145"/>
      <c r="BE119" s="145"/>
      <c r="BF119" s="206"/>
      <c r="BH119" s="142"/>
      <c r="BI119" s="46"/>
      <c r="CI119" s="206"/>
    </row>
    <row r="120" spans="2:87" ht="16.5" customHeight="1" thickTop="1" thickBot="1" x14ac:dyDescent="0.3">
      <c r="B120" s="142"/>
      <c r="C120" s="144"/>
      <c r="D120" s="145"/>
      <c r="E120" s="145"/>
      <c r="F120" s="145"/>
      <c r="G120" s="145"/>
      <c r="H120" s="145"/>
      <c r="I120" s="145"/>
      <c r="J120" s="269" t="s">
        <v>66</v>
      </c>
      <c r="K120" s="276" t="s">
        <v>67</v>
      </c>
      <c r="L120" s="279" t="s">
        <v>54</v>
      </c>
      <c r="M120" s="280"/>
      <c r="N120" s="280"/>
      <c r="O120" s="280"/>
      <c r="P120" s="280"/>
      <c r="Q120" s="280"/>
      <c r="R120" s="280"/>
      <c r="S120" s="280"/>
      <c r="T120" s="280"/>
      <c r="U120" s="280"/>
      <c r="V120" s="280"/>
      <c r="W120" s="280"/>
      <c r="X120" s="280"/>
      <c r="Y120" s="281"/>
      <c r="Z120" s="262" t="s">
        <v>68</v>
      </c>
      <c r="AA120" s="266"/>
      <c r="AB120" s="269" t="s">
        <v>69</v>
      </c>
      <c r="AC120" s="143"/>
      <c r="AE120" s="142"/>
      <c r="AF120" s="144"/>
      <c r="AG120" s="145"/>
      <c r="AH120" s="145"/>
      <c r="AI120" s="145"/>
      <c r="AJ120" s="145"/>
      <c r="AK120" s="145"/>
      <c r="AL120" s="145"/>
      <c r="AM120" s="269" t="s">
        <v>66</v>
      </c>
      <c r="AN120" s="276" t="s">
        <v>67</v>
      </c>
      <c r="AO120" s="279" t="s">
        <v>54</v>
      </c>
      <c r="AP120" s="280"/>
      <c r="AQ120" s="280"/>
      <c r="AR120" s="280"/>
      <c r="AS120" s="280"/>
      <c r="AT120" s="280"/>
      <c r="AU120" s="280"/>
      <c r="AV120" s="280"/>
      <c r="AW120" s="280"/>
      <c r="AX120" s="280"/>
      <c r="AY120" s="280"/>
      <c r="AZ120" s="280"/>
      <c r="BA120" s="280"/>
      <c r="BB120" s="281"/>
      <c r="BC120" s="262" t="s">
        <v>68</v>
      </c>
      <c r="BD120" s="266"/>
      <c r="BE120" s="269" t="s">
        <v>69</v>
      </c>
      <c r="BF120" s="206"/>
      <c r="BH120" s="142"/>
      <c r="BI120" s="218"/>
      <c r="BJ120" s="145"/>
      <c r="BK120" s="145"/>
      <c r="BL120" s="145"/>
      <c r="BM120" s="145"/>
      <c r="BN120" s="145"/>
      <c r="BO120" s="145"/>
      <c r="BP120" s="269" t="s">
        <v>66</v>
      </c>
      <c r="BQ120" s="276" t="s">
        <v>67</v>
      </c>
      <c r="BR120" s="279" t="s">
        <v>54</v>
      </c>
      <c r="BS120" s="280"/>
      <c r="BT120" s="280"/>
      <c r="BU120" s="280"/>
      <c r="BV120" s="280"/>
      <c r="BW120" s="280"/>
      <c r="BX120" s="280"/>
      <c r="BY120" s="280"/>
      <c r="BZ120" s="280"/>
      <c r="CA120" s="280"/>
      <c r="CB120" s="280"/>
      <c r="CC120" s="280"/>
      <c r="CD120" s="280"/>
      <c r="CE120" s="281"/>
      <c r="CF120" s="262" t="s">
        <v>68</v>
      </c>
      <c r="CG120" s="266"/>
      <c r="CH120" s="269" t="s">
        <v>69</v>
      </c>
      <c r="CI120" s="206"/>
    </row>
    <row r="121" spans="2:87" ht="16.5" customHeight="1" thickTop="1" thickBot="1" x14ac:dyDescent="0.3">
      <c r="B121" s="142"/>
      <c r="C121" s="51" t="s">
        <v>60</v>
      </c>
      <c r="D121" s="52" t="s">
        <v>197</v>
      </c>
      <c r="E121" s="53" t="s">
        <v>55</v>
      </c>
      <c r="F121" s="54" t="s">
        <v>56</v>
      </c>
      <c r="G121" s="54" t="s">
        <v>57</v>
      </c>
      <c r="H121" s="54" t="s">
        <v>71</v>
      </c>
      <c r="I121" s="145"/>
      <c r="J121" s="270"/>
      <c r="K121" s="277"/>
      <c r="L121" s="272" t="s">
        <v>72</v>
      </c>
      <c r="M121" s="273"/>
      <c r="N121" s="274" t="s">
        <v>73</v>
      </c>
      <c r="O121" s="275"/>
      <c r="P121" s="274" t="s">
        <v>74</v>
      </c>
      <c r="Q121" s="275"/>
      <c r="R121" s="272" t="s">
        <v>75</v>
      </c>
      <c r="S121" s="273"/>
      <c r="T121" s="272" t="s">
        <v>76</v>
      </c>
      <c r="U121" s="273"/>
      <c r="V121" s="272" t="s">
        <v>77</v>
      </c>
      <c r="W121" s="273"/>
      <c r="X121" s="272" t="s">
        <v>78</v>
      </c>
      <c r="Y121" s="273"/>
      <c r="Z121" s="267"/>
      <c r="AA121" s="268"/>
      <c r="AB121" s="270"/>
      <c r="AC121" s="143"/>
      <c r="AE121" s="142"/>
      <c r="AF121" s="51" t="s">
        <v>60</v>
      </c>
      <c r="AG121" s="52" t="s">
        <v>208</v>
      </c>
      <c r="AH121" s="53" t="s">
        <v>55</v>
      </c>
      <c r="AI121" s="54" t="s">
        <v>56</v>
      </c>
      <c r="AJ121" s="54" t="s">
        <v>57</v>
      </c>
      <c r="AK121" s="54" t="s">
        <v>71</v>
      </c>
      <c r="AL121" s="145"/>
      <c r="AM121" s="270"/>
      <c r="AN121" s="277"/>
      <c r="AO121" s="272" t="s">
        <v>72</v>
      </c>
      <c r="AP121" s="273"/>
      <c r="AQ121" s="274" t="s">
        <v>73</v>
      </c>
      <c r="AR121" s="275"/>
      <c r="AS121" s="274" t="s">
        <v>74</v>
      </c>
      <c r="AT121" s="275"/>
      <c r="AU121" s="272" t="s">
        <v>75</v>
      </c>
      <c r="AV121" s="273"/>
      <c r="AW121" s="272" t="s">
        <v>76</v>
      </c>
      <c r="AX121" s="273"/>
      <c r="AY121" s="272" t="s">
        <v>77</v>
      </c>
      <c r="AZ121" s="273"/>
      <c r="BA121" s="272" t="s">
        <v>78</v>
      </c>
      <c r="BB121" s="273"/>
      <c r="BC121" s="267"/>
      <c r="BD121" s="268"/>
      <c r="BE121" s="270"/>
      <c r="BF121" s="206"/>
      <c r="BH121" s="142"/>
      <c r="BI121" s="51" t="s">
        <v>60</v>
      </c>
      <c r="BJ121" s="52" t="s">
        <v>197</v>
      </c>
      <c r="BK121" s="53" t="s">
        <v>55</v>
      </c>
      <c r="BL121" s="54" t="s">
        <v>56</v>
      </c>
      <c r="BM121" s="54" t="s">
        <v>57</v>
      </c>
      <c r="BN121" s="54" t="s">
        <v>71</v>
      </c>
      <c r="BO121" s="145"/>
      <c r="BP121" s="270"/>
      <c r="BQ121" s="277"/>
      <c r="BR121" s="272" t="s">
        <v>72</v>
      </c>
      <c r="BS121" s="273"/>
      <c r="BT121" s="274" t="s">
        <v>73</v>
      </c>
      <c r="BU121" s="275"/>
      <c r="BV121" s="274" t="s">
        <v>74</v>
      </c>
      <c r="BW121" s="275"/>
      <c r="BX121" s="272" t="s">
        <v>75</v>
      </c>
      <c r="BY121" s="273"/>
      <c r="BZ121" s="272" t="s">
        <v>76</v>
      </c>
      <c r="CA121" s="273"/>
      <c r="CB121" s="272" t="s">
        <v>77</v>
      </c>
      <c r="CC121" s="273"/>
      <c r="CD121" s="272" t="s">
        <v>78</v>
      </c>
      <c r="CE121" s="273"/>
      <c r="CF121" s="267"/>
      <c r="CG121" s="268"/>
      <c r="CH121" s="270"/>
      <c r="CI121" s="206"/>
    </row>
    <row r="122" spans="2:87" ht="16.5" thickTop="1" thickBot="1" x14ac:dyDescent="0.3">
      <c r="B122" s="142"/>
      <c r="C122" s="48">
        <v>1</v>
      </c>
      <c r="D122" s="154" t="str">
        <f>K123</f>
        <v>TUMOR MALIGNO DE LA PIEL DE OTRAS PARTES Y DE LAS NO ESPECIFICADAS DE LA CARA</v>
      </c>
      <c r="E122" s="154">
        <f t="shared" ref="E122:F132" si="91">Z123</f>
        <v>103</v>
      </c>
      <c r="F122" s="155">
        <f t="shared" si="91"/>
        <v>117</v>
      </c>
      <c r="G122" s="155">
        <f>+Tabla1567910[[#This Row],[H]]+Tabla1567910[[#This Row],[M]]</f>
        <v>220</v>
      </c>
      <c r="H122" s="156">
        <f>G122/G133</f>
        <v>0.26960784313725489</v>
      </c>
      <c r="I122" s="145"/>
      <c r="J122" s="271"/>
      <c r="K122" s="278"/>
      <c r="L122" s="51" t="s">
        <v>55</v>
      </c>
      <c r="M122" s="86" t="s">
        <v>56</v>
      </c>
      <c r="N122" s="87" t="s">
        <v>55</v>
      </c>
      <c r="O122" s="86" t="s">
        <v>56</v>
      </c>
      <c r="P122" s="87" t="s">
        <v>55</v>
      </c>
      <c r="Q122" s="86" t="s">
        <v>56</v>
      </c>
      <c r="R122" s="87" t="s">
        <v>55</v>
      </c>
      <c r="S122" s="86" t="s">
        <v>56</v>
      </c>
      <c r="T122" s="87" t="s">
        <v>55</v>
      </c>
      <c r="U122" s="86" t="s">
        <v>56</v>
      </c>
      <c r="V122" s="87" t="s">
        <v>55</v>
      </c>
      <c r="W122" s="86" t="s">
        <v>56</v>
      </c>
      <c r="X122" s="87" t="s">
        <v>55</v>
      </c>
      <c r="Y122" s="88" t="s">
        <v>56</v>
      </c>
      <c r="Z122" s="89" t="s">
        <v>55</v>
      </c>
      <c r="AA122" s="90" t="s">
        <v>56</v>
      </c>
      <c r="AB122" s="271"/>
      <c r="AC122" s="143"/>
      <c r="AE122" s="142"/>
      <c r="AF122" s="48">
        <v>1</v>
      </c>
      <c r="AG122" s="154" t="str">
        <f>AN123</f>
        <v>INSUFICIENCIA VENOSA</v>
      </c>
      <c r="AH122" s="154">
        <f t="shared" ref="AH122:AI132" si="92">BC123</f>
        <v>177</v>
      </c>
      <c r="AI122" s="155">
        <f t="shared" si="92"/>
        <v>730</v>
      </c>
      <c r="AJ122" s="155">
        <f>+Tabla15679101121[[#This Row],[H]]+Tabla15679101121[[#This Row],[M]]</f>
        <v>907</v>
      </c>
      <c r="AK122" s="156">
        <f>AJ122/AJ133</f>
        <v>0.74283374283374282</v>
      </c>
      <c r="AL122" s="145"/>
      <c r="AM122" s="270"/>
      <c r="AN122" s="278"/>
      <c r="AO122" s="51" t="s">
        <v>55</v>
      </c>
      <c r="AP122" s="86" t="s">
        <v>56</v>
      </c>
      <c r="AQ122" s="87" t="s">
        <v>55</v>
      </c>
      <c r="AR122" s="86" t="s">
        <v>56</v>
      </c>
      <c r="AS122" s="87" t="s">
        <v>55</v>
      </c>
      <c r="AT122" s="86" t="s">
        <v>56</v>
      </c>
      <c r="AU122" s="87" t="s">
        <v>55</v>
      </c>
      <c r="AV122" s="86" t="s">
        <v>56</v>
      </c>
      <c r="AW122" s="87" t="s">
        <v>55</v>
      </c>
      <c r="AX122" s="86" t="s">
        <v>56</v>
      </c>
      <c r="AY122" s="87" t="s">
        <v>55</v>
      </c>
      <c r="AZ122" s="86" t="s">
        <v>56</v>
      </c>
      <c r="BA122" s="87" t="s">
        <v>55</v>
      </c>
      <c r="BB122" s="88" t="s">
        <v>56</v>
      </c>
      <c r="BC122" s="89" t="s">
        <v>55</v>
      </c>
      <c r="BD122" s="90" t="s">
        <v>56</v>
      </c>
      <c r="BE122" s="271"/>
      <c r="BF122" s="206"/>
      <c r="BH122" s="142"/>
      <c r="BI122" s="48">
        <v>1</v>
      </c>
      <c r="BJ122" s="154" t="str">
        <f>BQ123</f>
        <v>FIBROSIS Y AFECCIONES CICATRICIALES DE LA PIEL</v>
      </c>
      <c r="BK122" s="154">
        <f t="shared" ref="BK122:BL132" si="93">CF123</f>
        <v>15</v>
      </c>
      <c r="BL122" s="155">
        <f t="shared" si="93"/>
        <v>9</v>
      </c>
      <c r="BM122" s="155">
        <f>+Tabla15679102034[[#This Row],[H]]+Tabla15679102034[[#This Row],[M]]</f>
        <v>24</v>
      </c>
      <c r="BN122" s="156">
        <f>BM122/BM133</f>
        <v>0.4</v>
      </c>
      <c r="BO122" s="145"/>
      <c r="BP122" s="270"/>
      <c r="BQ122" s="278"/>
      <c r="BR122" s="51" t="s">
        <v>55</v>
      </c>
      <c r="BS122" s="86" t="s">
        <v>56</v>
      </c>
      <c r="BT122" s="87" t="s">
        <v>55</v>
      </c>
      <c r="BU122" s="86" t="s">
        <v>56</v>
      </c>
      <c r="BV122" s="87" t="s">
        <v>55</v>
      </c>
      <c r="BW122" s="86" t="s">
        <v>56</v>
      </c>
      <c r="BX122" s="87" t="s">
        <v>55</v>
      </c>
      <c r="BY122" s="86" t="s">
        <v>56</v>
      </c>
      <c r="BZ122" s="87" t="s">
        <v>55</v>
      </c>
      <c r="CA122" s="86" t="s">
        <v>56</v>
      </c>
      <c r="CB122" s="87" t="s">
        <v>55</v>
      </c>
      <c r="CC122" s="86" t="s">
        <v>56</v>
      </c>
      <c r="CD122" s="87" t="s">
        <v>55</v>
      </c>
      <c r="CE122" s="88" t="s">
        <v>56</v>
      </c>
      <c r="CF122" s="89" t="s">
        <v>55</v>
      </c>
      <c r="CG122" s="90" t="s">
        <v>56</v>
      </c>
      <c r="CH122" s="271"/>
      <c r="CI122" s="206"/>
    </row>
    <row r="123" spans="2:87" ht="15.75" thickTop="1" x14ac:dyDescent="0.25">
      <c r="B123" s="142"/>
      <c r="C123" s="49">
        <v>2</v>
      </c>
      <c r="D123" s="157" t="str">
        <f t="shared" ref="D123:D131" si="94">K124</f>
        <v>HIPERTROFIA DE LA MAMA</v>
      </c>
      <c r="E123" s="157">
        <f t="shared" si="91"/>
        <v>0</v>
      </c>
      <c r="F123" s="158">
        <f t="shared" si="91"/>
        <v>153</v>
      </c>
      <c r="G123" s="158">
        <f>+Tabla1567910[[#This Row],[H]]+Tabla1567910[[#This Row],[M]]</f>
        <v>153</v>
      </c>
      <c r="H123" s="159">
        <f>G123/G133</f>
        <v>0.1875</v>
      </c>
      <c r="I123" s="145"/>
      <c r="J123" s="163">
        <v>1</v>
      </c>
      <c r="K123" s="164" t="s">
        <v>198</v>
      </c>
      <c r="L123" s="165">
        <v>0</v>
      </c>
      <c r="M123" s="166">
        <v>0</v>
      </c>
      <c r="N123" s="165">
        <v>0</v>
      </c>
      <c r="O123" s="166">
        <v>0</v>
      </c>
      <c r="P123" s="165">
        <v>0</v>
      </c>
      <c r="Q123" s="166">
        <v>0</v>
      </c>
      <c r="R123" s="165">
        <v>0</v>
      </c>
      <c r="S123" s="166">
        <v>0</v>
      </c>
      <c r="T123" s="165">
        <v>0</v>
      </c>
      <c r="U123" s="166">
        <v>0</v>
      </c>
      <c r="V123" s="165">
        <v>8</v>
      </c>
      <c r="W123" s="166">
        <v>19</v>
      </c>
      <c r="X123" s="165">
        <v>95</v>
      </c>
      <c r="Y123" s="166">
        <v>98</v>
      </c>
      <c r="Z123" s="167">
        <f t="shared" ref="Z123:AA134" si="95">L123+N123+P123+R123+T123+V123+X123</f>
        <v>103</v>
      </c>
      <c r="AA123" s="168">
        <f t="shared" si="95"/>
        <v>117</v>
      </c>
      <c r="AB123" s="169">
        <f>SUM(Z123:AA123)</f>
        <v>220</v>
      </c>
      <c r="AC123" s="143"/>
      <c r="AE123" s="142"/>
      <c r="AF123" s="49">
        <v>2</v>
      </c>
      <c r="AG123" s="157" t="str">
        <f t="shared" ref="AG123:AG131" si="96">AN124</f>
        <v>ATEROSCLEROSIS DE LAS ARTERIAS DE LOS MIEMBROS</v>
      </c>
      <c r="AH123" s="157">
        <f t="shared" si="92"/>
        <v>17</v>
      </c>
      <c r="AI123" s="158">
        <f t="shared" si="92"/>
        <v>13</v>
      </c>
      <c r="AJ123" s="158">
        <f>+Tabla15679101121[[#This Row],[H]]+Tabla15679101121[[#This Row],[M]]</f>
        <v>30</v>
      </c>
      <c r="AK123" s="159">
        <f>AJ123/AJ133</f>
        <v>2.4570024570024569E-2</v>
      </c>
      <c r="AL123" s="145"/>
      <c r="AM123" s="163">
        <v>1</v>
      </c>
      <c r="AN123" s="164" t="s">
        <v>147</v>
      </c>
      <c r="AO123" s="165">
        <v>0</v>
      </c>
      <c r="AP123" s="166">
        <v>0</v>
      </c>
      <c r="AQ123" s="165">
        <v>0</v>
      </c>
      <c r="AR123" s="166">
        <v>0</v>
      </c>
      <c r="AS123" s="165">
        <v>0</v>
      </c>
      <c r="AT123" s="166">
        <v>0</v>
      </c>
      <c r="AU123" s="165">
        <v>0</v>
      </c>
      <c r="AV123" s="166">
        <v>0</v>
      </c>
      <c r="AW123" s="165">
        <v>1</v>
      </c>
      <c r="AX123" s="166">
        <v>6</v>
      </c>
      <c r="AY123" s="165">
        <v>46</v>
      </c>
      <c r="AZ123" s="166">
        <v>296</v>
      </c>
      <c r="BA123" s="165">
        <v>130</v>
      </c>
      <c r="BB123" s="166">
        <v>428</v>
      </c>
      <c r="BC123" s="167">
        <f t="shared" ref="BC123:BD134" si="97">AO123+AQ123+AS123+AU123+AW123+AY123+BA123</f>
        <v>177</v>
      </c>
      <c r="BD123" s="168">
        <f t="shared" si="97"/>
        <v>730</v>
      </c>
      <c r="BE123" s="169">
        <f>SUM(BC123:BD123)</f>
        <v>907</v>
      </c>
      <c r="BF123" s="206"/>
      <c r="BH123" s="142"/>
      <c r="BI123" s="49">
        <v>2</v>
      </c>
      <c r="BJ123" s="157" t="str">
        <f t="shared" ref="BJ123:BJ131" si="98">BQ124</f>
        <v>TUMOR BENIGNO DE LA PIEL DE OTRAS PARTES Y DE LAS NO ESPECIFICADAS DE LA CARA</v>
      </c>
      <c r="BK123" s="157">
        <f t="shared" si="93"/>
        <v>3</v>
      </c>
      <c r="BL123" s="158">
        <f t="shared" si="93"/>
        <v>6</v>
      </c>
      <c r="BM123" s="158">
        <f>+Tabla15679102034[[#This Row],[H]]+Tabla15679102034[[#This Row],[M]]</f>
        <v>9</v>
      </c>
      <c r="BN123" s="159">
        <f>BM123/BM133</f>
        <v>0.15</v>
      </c>
      <c r="BO123" s="145"/>
      <c r="BP123" s="163">
        <v>1</v>
      </c>
      <c r="BQ123" s="164" t="s">
        <v>200</v>
      </c>
      <c r="BR123" s="165">
        <v>0</v>
      </c>
      <c r="BS123" s="166">
        <v>0</v>
      </c>
      <c r="BT123" s="165">
        <v>3</v>
      </c>
      <c r="BU123" s="166">
        <v>5</v>
      </c>
      <c r="BV123" s="165">
        <v>8</v>
      </c>
      <c r="BW123" s="166">
        <v>0</v>
      </c>
      <c r="BX123" s="165">
        <v>4</v>
      </c>
      <c r="BY123" s="166">
        <v>4</v>
      </c>
      <c r="BZ123" s="165">
        <v>0</v>
      </c>
      <c r="CA123" s="166">
        <v>0</v>
      </c>
      <c r="CB123" s="165">
        <v>0</v>
      </c>
      <c r="CC123" s="166">
        <v>0</v>
      </c>
      <c r="CD123" s="165">
        <v>0</v>
      </c>
      <c r="CE123" s="166">
        <v>0</v>
      </c>
      <c r="CF123" s="167">
        <f t="shared" ref="CF123:CG134" si="99">BR123+BT123+BV123+BX123+BZ123+CB123+CD123</f>
        <v>15</v>
      </c>
      <c r="CG123" s="168">
        <f t="shared" si="99"/>
        <v>9</v>
      </c>
      <c r="CH123" s="169">
        <f>SUM(CF123:CG123)</f>
        <v>24</v>
      </c>
      <c r="CI123" s="206"/>
    </row>
    <row r="124" spans="2:87" x14ac:dyDescent="0.25">
      <c r="B124" s="142"/>
      <c r="C124" s="49">
        <v>3</v>
      </c>
      <c r="D124" s="157" t="str">
        <f t="shared" si="94"/>
        <v>FIBROSIS Y AFECCIONES CICATRICIALES DE LA PIEL</v>
      </c>
      <c r="E124" s="157">
        <f t="shared" si="91"/>
        <v>53</v>
      </c>
      <c r="F124" s="158">
        <f t="shared" si="91"/>
        <v>74</v>
      </c>
      <c r="G124" s="158">
        <f>+Tabla1567910[[#This Row],[H]]+Tabla1567910[[#This Row],[M]]</f>
        <v>127</v>
      </c>
      <c r="H124" s="159">
        <f>G124/G133</f>
        <v>0.15563725490196079</v>
      </c>
      <c r="I124" s="145"/>
      <c r="J124" s="170">
        <v>2</v>
      </c>
      <c r="K124" s="157" t="s">
        <v>199</v>
      </c>
      <c r="L124" s="171">
        <v>0</v>
      </c>
      <c r="M124" s="172">
        <v>0</v>
      </c>
      <c r="N124" s="171">
        <v>0</v>
      </c>
      <c r="O124" s="172">
        <v>0</v>
      </c>
      <c r="P124" s="171">
        <v>0</v>
      </c>
      <c r="Q124" s="172">
        <v>0</v>
      </c>
      <c r="R124" s="171">
        <v>0</v>
      </c>
      <c r="S124" s="172">
        <v>2</v>
      </c>
      <c r="T124" s="171">
        <v>0</v>
      </c>
      <c r="U124" s="172">
        <v>52</v>
      </c>
      <c r="V124" s="171">
        <v>0</v>
      </c>
      <c r="W124" s="172">
        <v>95</v>
      </c>
      <c r="X124" s="171">
        <v>0</v>
      </c>
      <c r="Y124" s="172">
        <v>4</v>
      </c>
      <c r="Z124" s="173">
        <f t="shared" si="95"/>
        <v>0</v>
      </c>
      <c r="AA124" s="174">
        <f t="shared" si="95"/>
        <v>153</v>
      </c>
      <c r="AB124" s="175">
        <f t="shared" ref="AB124:AB133" si="100">SUM(Z124:AA124)</f>
        <v>153</v>
      </c>
      <c r="AC124" s="143"/>
      <c r="AE124" s="142"/>
      <c r="AF124" s="49">
        <v>3</v>
      </c>
      <c r="AG124" s="157" t="str">
        <f t="shared" si="96"/>
        <v>LINFEDEMA - NO CLASIFICADO EN OTRA PARTE</v>
      </c>
      <c r="AH124" s="157">
        <f t="shared" si="92"/>
        <v>9</v>
      </c>
      <c r="AI124" s="158">
        <f t="shared" si="92"/>
        <v>15</v>
      </c>
      <c r="AJ124" s="158">
        <f>+Tabla15679101121[[#This Row],[H]]+Tabla15679101121[[#This Row],[M]]</f>
        <v>24</v>
      </c>
      <c r="AK124" s="159">
        <f>AJ124/AJ133</f>
        <v>1.9656019656019656E-2</v>
      </c>
      <c r="AL124" s="145"/>
      <c r="AM124" s="170">
        <v>2</v>
      </c>
      <c r="AN124" s="157" t="s">
        <v>209</v>
      </c>
      <c r="AO124" s="171">
        <v>0</v>
      </c>
      <c r="AP124" s="172">
        <v>0</v>
      </c>
      <c r="AQ124" s="171">
        <v>0</v>
      </c>
      <c r="AR124" s="172">
        <v>0</v>
      </c>
      <c r="AS124" s="171">
        <v>0</v>
      </c>
      <c r="AT124" s="172">
        <v>0</v>
      </c>
      <c r="AU124" s="171">
        <v>0</v>
      </c>
      <c r="AV124" s="172">
        <v>0</v>
      </c>
      <c r="AW124" s="171">
        <v>0</v>
      </c>
      <c r="AX124" s="172">
        <v>0</v>
      </c>
      <c r="AY124" s="171">
        <v>1</v>
      </c>
      <c r="AZ124" s="172">
        <v>0</v>
      </c>
      <c r="BA124" s="171">
        <v>16</v>
      </c>
      <c r="BB124" s="172">
        <v>13</v>
      </c>
      <c r="BC124" s="173">
        <f t="shared" si="97"/>
        <v>17</v>
      </c>
      <c r="BD124" s="174">
        <f t="shared" si="97"/>
        <v>13</v>
      </c>
      <c r="BE124" s="175">
        <f t="shared" ref="BE124:BE133" si="101">SUM(BC124:BD124)</f>
        <v>30</v>
      </c>
      <c r="BF124" s="206"/>
      <c r="BH124" s="142"/>
      <c r="BI124" s="49">
        <v>3</v>
      </c>
      <c r="BJ124" s="157" t="str">
        <f t="shared" si="98"/>
        <v>MICROTIA</v>
      </c>
      <c r="BK124" s="157">
        <f t="shared" si="93"/>
        <v>2</v>
      </c>
      <c r="BL124" s="158">
        <f t="shared" si="93"/>
        <v>1</v>
      </c>
      <c r="BM124" s="158">
        <f>+Tabla15679102034[[#This Row],[H]]+Tabla15679102034[[#This Row],[M]]</f>
        <v>3</v>
      </c>
      <c r="BN124" s="159">
        <f>BM124/BM133</f>
        <v>0.05</v>
      </c>
      <c r="BO124" s="145"/>
      <c r="BP124" s="170">
        <v>2</v>
      </c>
      <c r="BQ124" s="157" t="s">
        <v>202</v>
      </c>
      <c r="BR124" s="171">
        <v>0</v>
      </c>
      <c r="BS124" s="172">
        <v>0</v>
      </c>
      <c r="BT124" s="171">
        <v>1</v>
      </c>
      <c r="BU124" s="172">
        <v>1</v>
      </c>
      <c r="BV124" s="171">
        <v>0</v>
      </c>
      <c r="BW124" s="172">
        <v>3</v>
      </c>
      <c r="BX124" s="171">
        <v>2</v>
      </c>
      <c r="BY124" s="172">
        <v>2</v>
      </c>
      <c r="BZ124" s="171">
        <v>0</v>
      </c>
      <c r="CA124" s="172">
        <v>0</v>
      </c>
      <c r="CB124" s="171">
        <v>0</v>
      </c>
      <c r="CC124" s="172">
        <v>0</v>
      </c>
      <c r="CD124" s="171">
        <v>0</v>
      </c>
      <c r="CE124" s="172">
        <v>0</v>
      </c>
      <c r="CF124" s="173">
        <f t="shared" si="99"/>
        <v>3</v>
      </c>
      <c r="CG124" s="174">
        <f t="shared" si="99"/>
        <v>6</v>
      </c>
      <c r="CH124" s="175">
        <f t="shared" ref="CH124:CH133" si="102">SUM(CF124:CG124)</f>
        <v>9</v>
      </c>
      <c r="CI124" s="206"/>
    </row>
    <row r="125" spans="2:87" x14ac:dyDescent="0.25">
      <c r="B125" s="142"/>
      <c r="C125" s="49">
        <v>4</v>
      </c>
      <c r="D125" s="157" t="str">
        <f t="shared" si="94"/>
        <v>OBESIDAD DEBIDA A EXCESO DE CALORIAS</v>
      </c>
      <c r="E125" s="157">
        <f t="shared" si="91"/>
        <v>2</v>
      </c>
      <c r="F125" s="158">
        <f t="shared" si="91"/>
        <v>71</v>
      </c>
      <c r="G125" s="158">
        <f>+Tabla1567910[[#This Row],[H]]+Tabla1567910[[#This Row],[M]]</f>
        <v>73</v>
      </c>
      <c r="H125" s="159">
        <f>G125/G133</f>
        <v>8.9460784313725492E-2</v>
      </c>
      <c r="I125" s="145"/>
      <c r="J125" s="176">
        <v>3</v>
      </c>
      <c r="K125" s="177" t="s">
        <v>200</v>
      </c>
      <c r="L125" s="171">
        <v>0</v>
      </c>
      <c r="M125" s="172">
        <v>0</v>
      </c>
      <c r="N125" s="171">
        <v>3</v>
      </c>
      <c r="O125" s="172">
        <v>5</v>
      </c>
      <c r="P125" s="171">
        <v>8</v>
      </c>
      <c r="Q125" s="172">
        <v>0</v>
      </c>
      <c r="R125" s="171">
        <v>4</v>
      </c>
      <c r="S125" s="172">
        <v>4</v>
      </c>
      <c r="T125" s="171">
        <v>16</v>
      </c>
      <c r="U125" s="172">
        <v>8</v>
      </c>
      <c r="V125" s="171">
        <v>20</v>
      </c>
      <c r="W125" s="172">
        <v>43</v>
      </c>
      <c r="X125" s="171">
        <v>2</v>
      </c>
      <c r="Y125" s="172">
        <v>14</v>
      </c>
      <c r="Z125" s="173">
        <f t="shared" si="95"/>
        <v>53</v>
      </c>
      <c r="AA125" s="174">
        <f t="shared" si="95"/>
        <v>74</v>
      </c>
      <c r="AB125" s="175">
        <f t="shared" si="100"/>
        <v>127</v>
      </c>
      <c r="AC125" s="143"/>
      <c r="AE125" s="142"/>
      <c r="AF125" s="49">
        <v>4</v>
      </c>
      <c r="AG125" s="157" t="str">
        <f t="shared" si="96"/>
        <v>DIABETES MELLITUS INSULINODEPENDIENTE - CON COMPLICACIONES MULTIPLES</v>
      </c>
      <c r="AH125" s="157">
        <f t="shared" si="92"/>
        <v>11</v>
      </c>
      <c r="AI125" s="158">
        <f t="shared" si="92"/>
        <v>12</v>
      </c>
      <c r="AJ125" s="158">
        <f>+Tabla15679101121[[#This Row],[H]]+Tabla15679101121[[#This Row],[M]]</f>
        <v>23</v>
      </c>
      <c r="AK125" s="159">
        <f>AJ125/AJ133</f>
        <v>1.8837018837018837E-2</v>
      </c>
      <c r="AL125" s="145"/>
      <c r="AM125" s="176">
        <v>3</v>
      </c>
      <c r="AN125" s="177" t="s">
        <v>210</v>
      </c>
      <c r="AO125" s="171">
        <v>0</v>
      </c>
      <c r="AP125" s="172">
        <v>0</v>
      </c>
      <c r="AQ125" s="171">
        <v>0</v>
      </c>
      <c r="AR125" s="172">
        <v>0</v>
      </c>
      <c r="AS125" s="171">
        <v>0</v>
      </c>
      <c r="AT125" s="172">
        <v>0</v>
      </c>
      <c r="AU125" s="171">
        <v>0</v>
      </c>
      <c r="AV125" s="172">
        <v>0</v>
      </c>
      <c r="AW125" s="171">
        <v>0</v>
      </c>
      <c r="AX125" s="172">
        <v>0</v>
      </c>
      <c r="AY125" s="171">
        <v>0</v>
      </c>
      <c r="AZ125" s="172">
        <v>5</v>
      </c>
      <c r="BA125" s="171">
        <v>9</v>
      </c>
      <c r="BB125" s="172">
        <v>10</v>
      </c>
      <c r="BC125" s="173">
        <f t="shared" si="97"/>
        <v>9</v>
      </c>
      <c r="BD125" s="174">
        <f t="shared" si="97"/>
        <v>15</v>
      </c>
      <c r="BE125" s="175">
        <f t="shared" si="101"/>
        <v>24</v>
      </c>
      <c r="BF125" s="206"/>
      <c r="BH125" s="142"/>
      <c r="BI125" s="49">
        <v>4</v>
      </c>
      <c r="BJ125" s="157" t="str">
        <f t="shared" si="98"/>
        <v>QUEMADURAS QUE AFECTAN MENOS DEL 10% DE LA SUPERFICIE DEL CUERPO</v>
      </c>
      <c r="BK125" s="157">
        <f t="shared" si="93"/>
        <v>1</v>
      </c>
      <c r="BL125" s="158">
        <f t="shared" si="93"/>
        <v>2</v>
      </c>
      <c r="BM125" s="158">
        <f>+Tabla15679102034[[#This Row],[H]]+Tabla15679102034[[#This Row],[M]]</f>
        <v>3</v>
      </c>
      <c r="BN125" s="159">
        <f>BM125/BM133</f>
        <v>0.05</v>
      </c>
      <c r="BO125" s="145"/>
      <c r="BP125" s="176">
        <v>3</v>
      </c>
      <c r="BQ125" s="177" t="s">
        <v>267</v>
      </c>
      <c r="BR125" s="171">
        <v>0</v>
      </c>
      <c r="BS125" s="172">
        <v>0</v>
      </c>
      <c r="BT125" s="171">
        <v>0</v>
      </c>
      <c r="BU125" s="172">
        <v>0</v>
      </c>
      <c r="BV125" s="171">
        <v>1</v>
      </c>
      <c r="BW125" s="172">
        <v>1</v>
      </c>
      <c r="BX125" s="171">
        <v>1</v>
      </c>
      <c r="BY125" s="172">
        <v>0</v>
      </c>
      <c r="BZ125" s="171">
        <v>0</v>
      </c>
      <c r="CA125" s="172">
        <v>0</v>
      </c>
      <c r="CB125" s="171">
        <v>0</v>
      </c>
      <c r="CC125" s="172">
        <v>0</v>
      </c>
      <c r="CD125" s="171">
        <v>0</v>
      </c>
      <c r="CE125" s="172">
        <v>0</v>
      </c>
      <c r="CF125" s="173">
        <f t="shared" si="99"/>
        <v>2</v>
      </c>
      <c r="CG125" s="174">
        <f t="shared" si="99"/>
        <v>1</v>
      </c>
      <c r="CH125" s="175">
        <f t="shared" si="102"/>
        <v>3</v>
      </c>
      <c r="CI125" s="206"/>
    </row>
    <row r="126" spans="2:87" x14ac:dyDescent="0.25">
      <c r="B126" s="142"/>
      <c r="C126" s="49">
        <v>5</v>
      </c>
      <c r="D126" s="157" t="str">
        <f t="shared" si="94"/>
        <v>TUMOR BENIGNO DE LA PIEL DE OTRAS PARTES Y DE LAS NO ESPECIFICADAS DE LA CARA</v>
      </c>
      <c r="E126" s="157">
        <f t="shared" si="91"/>
        <v>22</v>
      </c>
      <c r="F126" s="158">
        <f t="shared" si="91"/>
        <v>32</v>
      </c>
      <c r="G126" s="158">
        <f>+Tabla1567910[[#This Row],[H]]+Tabla1567910[[#This Row],[M]]</f>
        <v>54</v>
      </c>
      <c r="H126" s="159">
        <f>G126/G133</f>
        <v>6.6176470588235295E-2</v>
      </c>
      <c r="I126" s="145"/>
      <c r="J126" s="170">
        <v>4</v>
      </c>
      <c r="K126" s="157" t="s">
        <v>201</v>
      </c>
      <c r="L126" s="171">
        <v>0</v>
      </c>
      <c r="M126" s="172">
        <v>0</v>
      </c>
      <c r="N126" s="171">
        <v>0</v>
      </c>
      <c r="O126" s="172">
        <v>0</v>
      </c>
      <c r="P126" s="171">
        <v>0</v>
      </c>
      <c r="Q126" s="172">
        <v>0</v>
      </c>
      <c r="R126" s="171">
        <v>0</v>
      </c>
      <c r="S126" s="172">
        <v>0</v>
      </c>
      <c r="T126" s="171">
        <v>0</v>
      </c>
      <c r="U126" s="172">
        <v>3</v>
      </c>
      <c r="V126" s="171">
        <v>2</v>
      </c>
      <c r="W126" s="172">
        <v>62</v>
      </c>
      <c r="X126" s="171">
        <v>0</v>
      </c>
      <c r="Y126" s="172">
        <v>6</v>
      </c>
      <c r="Z126" s="173">
        <f t="shared" si="95"/>
        <v>2</v>
      </c>
      <c r="AA126" s="174">
        <f t="shared" si="95"/>
        <v>71</v>
      </c>
      <c r="AB126" s="175">
        <f t="shared" si="100"/>
        <v>73</v>
      </c>
      <c r="AC126" s="143"/>
      <c r="AE126" s="142"/>
      <c r="AF126" s="49">
        <v>5</v>
      </c>
      <c r="AG126" s="157" t="str">
        <f t="shared" si="96"/>
        <v>DIABETES MELLITUS NO INSULINODEPENDIENTE - CON COMPLICACIONES MULTIPLES</v>
      </c>
      <c r="AH126" s="157">
        <f t="shared" si="92"/>
        <v>10</v>
      </c>
      <c r="AI126" s="158">
        <f t="shared" si="92"/>
        <v>13</v>
      </c>
      <c r="AJ126" s="158">
        <f>+Tabla15679101121[[#This Row],[H]]+Tabla15679101121[[#This Row],[M]]</f>
        <v>23</v>
      </c>
      <c r="AK126" s="159">
        <f>AJ126/AJ133</f>
        <v>1.8837018837018837E-2</v>
      </c>
      <c r="AL126" s="145"/>
      <c r="AM126" s="170">
        <v>4</v>
      </c>
      <c r="AN126" s="157" t="s">
        <v>212</v>
      </c>
      <c r="AO126" s="171">
        <v>0</v>
      </c>
      <c r="AP126" s="172">
        <v>0</v>
      </c>
      <c r="AQ126" s="171">
        <v>0</v>
      </c>
      <c r="AR126" s="172">
        <v>0</v>
      </c>
      <c r="AS126" s="171">
        <v>0</v>
      </c>
      <c r="AT126" s="172">
        <v>0</v>
      </c>
      <c r="AU126" s="171">
        <v>0</v>
      </c>
      <c r="AV126" s="172">
        <v>0</v>
      </c>
      <c r="AW126" s="171">
        <v>0</v>
      </c>
      <c r="AX126" s="172">
        <v>0</v>
      </c>
      <c r="AY126" s="171">
        <v>3</v>
      </c>
      <c r="AZ126" s="172">
        <v>0</v>
      </c>
      <c r="BA126" s="171">
        <v>8</v>
      </c>
      <c r="BB126" s="172">
        <v>12</v>
      </c>
      <c r="BC126" s="173">
        <f t="shared" si="97"/>
        <v>11</v>
      </c>
      <c r="BD126" s="174">
        <f t="shared" si="97"/>
        <v>12</v>
      </c>
      <c r="BE126" s="175">
        <f t="shared" si="101"/>
        <v>23</v>
      </c>
      <c r="BF126" s="206"/>
      <c r="BH126" s="142"/>
      <c r="BI126" s="49">
        <v>5</v>
      </c>
      <c r="BJ126" s="157" t="str">
        <f t="shared" si="98"/>
        <v>TUMOR BENIGNO DE LA PIEL DEL TRONCO</v>
      </c>
      <c r="BK126" s="157">
        <f t="shared" si="93"/>
        <v>2</v>
      </c>
      <c r="BL126" s="158">
        <f t="shared" si="93"/>
        <v>0</v>
      </c>
      <c r="BM126" s="158">
        <f>+Tabla15679102034[[#This Row],[H]]+Tabla15679102034[[#This Row],[M]]</f>
        <v>2</v>
      </c>
      <c r="BN126" s="159">
        <f>BM126/BM133</f>
        <v>3.3333333333333333E-2</v>
      </c>
      <c r="BO126" s="145"/>
      <c r="BP126" s="170">
        <v>4</v>
      </c>
      <c r="BQ126" s="157" t="s">
        <v>207</v>
      </c>
      <c r="BR126" s="171">
        <v>0</v>
      </c>
      <c r="BS126" s="172">
        <v>0</v>
      </c>
      <c r="BT126" s="171">
        <v>0</v>
      </c>
      <c r="BU126" s="172">
        <v>2</v>
      </c>
      <c r="BV126" s="171">
        <v>0</v>
      </c>
      <c r="BW126" s="172">
        <v>0</v>
      </c>
      <c r="BX126" s="171">
        <v>1</v>
      </c>
      <c r="BY126" s="172">
        <v>0</v>
      </c>
      <c r="BZ126" s="171">
        <v>0</v>
      </c>
      <c r="CA126" s="172">
        <v>0</v>
      </c>
      <c r="CB126" s="171">
        <v>0</v>
      </c>
      <c r="CC126" s="172">
        <v>0</v>
      </c>
      <c r="CD126" s="171">
        <v>0</v>
      </c>
      <c r="CE126" s="172">
        <v>0</v>
      </c>
      <c r="CF126" s="173">
        <f t="shared" si="99"/>
        <v>1</v>
      </c>
      <c r="CG126" s="174">
        <f t="shared" si="99"/>
        <v>2</v>
      </c>
      <c r="CH126" s="175">
        <f t="shared" si="102"/>
        <v>3</v>
      </c>
      <c r="CI126" s="206"/>
    </row>
    <row r="127" spans="2:87" x14ac:dyDescent="0.25">
      <c r="B127" s="142"/>
      <c r="C127" s="49">
        <v>6</v>
      </c>
      <c r="D127" s="157" t="str">
        <f t="shared" si="94"/>
        <v>ULCERA DE MIEMBRO INFERIOR - NO CLASIFICADA EN OTRA PARTE</v>
      </c>
      <c r="E127" s="157">
        <f t="shared" si="91"/>
        <v>27</v>
      </c>
      <c r="F127" s="158">
        <f t="shared" si="91"/>
        <v>9</v>
      </c>
      <c r="G127" s="158">
        <f>+Tabla1567910[[#This Row],[H]]+Tabla1567910[[#This Row],[M]]</f>
        <v>36</v>
      </c>
      <c r="H127" s="159">
        <f>G127/G133</f>
        <v>4.4117647058823532E-2</v>
      </c>
      <c r="I127" s="145"/>
      <c r="J127" s="176">
        <v>5</v>
      </c>
      <c r="K127" s="177" t="s">
        <v>202</v>
      </c>
      <c r="L127" s="171">
        <v>0</v>
      </c>
      <c r="M127" s="172">
        <v>0</v>
      </c>
      <c r="N127" s="171">
        <v>1</v>
      </c>
      <c r="O127" s="172">
        <v>1</v>
      </c>
      <c r="P127" s="171">
        <v>0</v>
      </c>
      <c r="Q127" s="172">
        <v>3</v>
      </c>
      <c r="R127" s="171">
        <v>2</v>
      </c>
      <c r="S127" s="172">
        <v>2</v>
      </c>
      <c r="T127" s="171">
        <v>3</v>
      </c>
      <c r="U127" s="172">
        <v>3</v>
      </c>
      <c r="V127" s="171">
        <v>8</v>
      </c>
      <c r="W127" s="172">
        <v>18</v>
      </c>
      <c r="X127" s="171">
        <v>8</v>
      </c>
      <c r="Y127" s="172">
        <v>5</v>
      </c>
      <c r="Z127" s="173">
        <f t="shared" si="95"/>
        <v>22</v>
      </c>
      <c r="AA127" s="174">
        <f t="shared" si="95"/>
        <v>32</v>
      </c>
      <c r="AB127" s="175">
        <f t="shared" si="100"/>
        <v>54</v>
      </c>
      <c r="AC127" s="143"/>
      <c r="AE127" s="142"/>
      <c r="AF127" s="49">
        <v>6</v>
      </c>
      <c r="AG127" s="157" t="str">
        <f t="shared" si="96"/>
        <v>DIABETES MELLITUS INSULINODEPENDIENTE - CON COMPLICACIONES CIRCULATORIAS PERIFERICAS</v>
      </c>
      <c r="AH127" s="157">
        <f t="shared" si="92"/>
        <v>9</v>
      </c>
      <c r="AI127" s="158">
        <f t="shared" si="92"/>
        <v>10</v>
      </c>
      <c r="AJ127" s="158">
        <f>+Tabla15679101121[[#This Row],[H]]+Tabla15679101121[[#This Row],[M]]</f>
        <v>19</v>
      </c>
      <c r="AK127" s="159">
        <f>AJ127/AJ133</f>
        <v>1.5561015561015561E-2</v>
      </c>
      <c r="AL127" s="145"/>
      <c r="AM127" s="176">
        <v>5</v>
      </c>
      <c r="AN127" s="177" t="s">
        <v>211</v>
      </c>
      <c r="AO127" s="171">
        <v>0</v>
      </c>
      <c r="AP127" s="172">
        <v>0</v>
      </c>
      <c r="AQ127" s="171">
        <v>0</v>
      </c>
      <c r="AR127" s="172">
        <v>0</v>
      </c>
      <c r="AS127" s="171">
        <v>0</v>
      </c>
      <c r="AT127" s="172">
        <v>0</v>
      </c>
      <c r="AU127" s="171">
        <v>0</v>
      </c>
      <c r="AV127" s="172">
        <v>0</v>
      </c>
      <c r="AW127" s="171">
        <v>0</v>
      </c>
      <c r="AX127" s="172">
        <v>0</v>
      </c>
      <c r="AY127" s="171">
        <v>1</v>
      </c>
      <c r="AZ127" s="172">
        <v>0</v>
      </c>
      <c r="BA127" s="171">
        <v>9</v>
      </c>
      <c r="BB127" s="172">
        <v>13</v>
      </c>
      <c r="BC127" s="173">
        <f t="shared" si="97"/>
        <v>10</v>
      </c>
      <c r="BD127" s="174">
        <f t="shared" si="97"/>
        <v>13</v>
      </c>
      <c r="BE127" s="175">
        <f t="shared" si="101"/>
        <v>23</v>
      </c>
      <c r="BF127" s="206"/>
      <c r="BH127" s="142"/>
      <c r="BI127" s="49">
        <v>6</v>
      </c>
      <c r="BJ127" s="157" t="str">
        <f t="shared" si="98"/>
        <v>TUMORES BENIGNOS DE LA PIEL</v>
      </c>
      <c r="BK127" s="157">
        <f t="shared" si="93"/>
        <v>0</v>
      </c>
      <c r="BL127" s="158">
        <f t="shared" si="93"/>
        <v>2</v>
      </c>
      <c r="BM127" s="158">
        <f>+Tabla15679102034[[#This Row],[H]]+Tabla15679102034[[#This Row],[M]]</f>
        <v>2</v>
      </c>
      <c r="BN127" s="159">
        <f>BM127/BM133</f>
        <v>3.3333333333333333E-2</v>
      </c>
      <c r="BO127" s="145"/>
      <c r="BP127" s="176">
        <v>5</v>
      </c>
      <c r="BQ127" s="177" t="s">
        <v>204</v>
      </c>
      <c r="BR127" s="171">
        <v>0</v>
      </c>
      <c r="BS127" s="172">
        <v>0</v>
      </c>
      <c r="BT127" s="171">
        <v>0</v>
      </c>
      <c r="BU127" s="172">
        <v>0</v>
      </c>
      <c r="BV127" s="171">
        <v>1</v>
      </c>
      <c r="BW127" s="172">
        <v>0</v>
      </c>
      <c r="BX127" s="171">
        <v>1</v>
      </c>
      <c r="BY127" s="172">
        <v>0</v>
      </c>
      <c r="BZ127" s="171">
        <v>0</v>
      </c>
      <c r="CA127" s="172">
        <v>0</v>
      </c>
      <c r="CB127" s="171">
        <v>0</v>
      </c>
      <c r="CC127" s="172">
        <v>0</v>
      </c>
      <c r="CD127" s="171">
        <v>0</v>
      </c>
      <c r="CE127" s="172">
        <v>0</v>
      </c>
      <c r="CF127" s="173">
        <f t="shared" si="99"/>
        <v>2</v>
      </c>
      <c r="CG127" s="174">
        <f t="shared" si="99"/>
        <v>0</v>
      </c>
      <c r="CH127" s="175">
        <f t="shared" si="102"/>
        <v>2</v>
      </c>
      <c r="CI127" s="206"/>
    </row>
    <row r="128" spans="2:87" x14ac:dyDescent="0.25">
      <c r="B128" s="142"/>
      <c r="C128" s="49">
        <v>7</v>
      </c>
      <c r="D128" s="157" t="str">
        <f t="shared" si="94"/>
        <v>TUMOR BENIGNO DE LA PIEL DEL TRONCO</v>
      </c>
      <c r="E128" s="157">
        <f t="shared" si="91"/>
        <v>8</v>
      </c>
      <c r="F128" s="158">
        <f t="shared" si="91"/>
        <v>19</v>
      </c>
      <c r="G128" s="158">
        <f>+Tabla1567910[[#This Row],[H]]+Tabla1567910[[#This Row],[M]]</f>
        <v>27</v>
      </c>
      <c r="H128" s="159">
        <f>G128/G133</f>
        <v>3.3088235294117647E-2</v>
      </c>
      <c r="I128" s="145"/>
      <c r="J128" s="170">
        <v>6</v>
      </c>
      <c r="K128" s="157" t="s">
        <v>203</v>
      </c>
      <c r="L128" s="171">
        <v>0</v>
      </c>
      <c r="M128" s="172">
        <v>0</v>
      </c>
      <c r="N128" s="171">
        <v>0</v>
      </c>
      <c r="O128" s="172">
        <v>0</v>
      </c>
      <c r="P128" s="171">
        <v>0</v>
      </c>
      <c r="Q128" s="172">
        <v>0</v>
      </c>
      <c r="R128" s="171">
        <v>0</v>
      </c>
      <c r="S128" s="172">
        <v>1</v>
      </c>
      <c r="T128" s="171">
        <v>0</v>
      </c>
      <c r="U128" s="172">
        <v>1</v>
      </c>
      <c r="V128" s="171">
        <v>15</v>
      </c>
      <c r="W128" s="172">
        <v>2</v>
      </c>
      <c r="X128" s="171">
        <v>12</v>
      </c>
      <c r="Y128" s="172">
        <v>5</v>
      </c>
      <c r="Z128" s="173">
        <f t="shared" si="95"/>
        <v>27</v>
      </c>
      <c r="AA128" s="174">
        <f t="shared" si="95"/>
        <v>9</v>
      </c>
      <c r="AB128" s="175">
        <f t="shared" si="100"/>
        <v>36</v>
      </c>
      <c r="AC128" s="143"/>
      <c r="AE128" s="142"/>
      <c r="AF128" s="49">
        <v>7</v>
      </c>
      <c r="AG128" s="157" t="str">
        <f t="shared" si="96"/>
        <v>EMBOLIA Y TROMBOSIS DE OTRAS VENAS ESPECIFICADAS</v>
      </c>
      <c r="AH128" s="157">
        <f t="shared" si="92"/>
        <v>5</v>
      </c>
      <c r="AI128" s="158">
        <f t="shared" si="92"/>
        <v>11</v>
      </c>
      <c r="AJ128" s="158">
        <f>+Tabla15679101121[[#This Row],[H]]+Tabla15679101121[[#This Row],[M]]</f>
        <v>16</v>
      </c>
      <c r="AK128" s="159">
        <f>AJ128/AJ133</f>
        <v>1.3104013104013105E-2</v>
      </c>
      <c r="AL128" s="145"/>
      <c r="AM128" s="170">
        <v>6</v>
      </c>
      <c r="AN128" s="157" t="s">
        <v>213</v>
      </c>
      <c r="AO128" s="171">
        <v>0</v>
      </c>
      <c r="AP128" s="172">
        <v>0</v>
      </c>
      <c r="AQ128" s="171">
        <v>0</v>
      </c>
      <c r="AR128" s="172">
        <v>0</v>
      </c>
      <c r="AS128" s="171">
        <v>0</v>
      </c>
      <c r="AT128" s="172">
        <v>0</v>
      </c>
      <c r="AU128" s="171">
        <v>0</v>
      </c>
      <c r="AV128" s="172">
        <v>0</v>
      </c>
      <c r="AW128" s="171">
        <v>0</v>
      </c>
      <c r="AX128" s="172">
        <v>0</v>
      </c>
      <c r="AY128" s="171">
        <v>4</v>
      </c>
      <c r="AZ128" s="172">
        <v>0</v>
      </c>
      <c r="BA128" s="171">
        <v>5</v>
      </c>
      <c r="BB128" s="172">
        <v>10</v>
      </c>
      <c r="BC128" s="173">
        <f t="shared" si="97"/>
        <v>9</v>
      </c>
      <c r="BD128" s="174">
        <f t="shared" si="97"/>
        <v>10</v>
      </c>
      <c r="BE128" s="175">
        <f t="shared" si="101"/>
        <v>19</v>
      </c>
      <c r="BF128" s="206"/>
      <c r="BH128" s="142"/>
      <c r="BI128" s="49">
        <v>7</v>
      </c>
      <c r="BJ128" s="157" t="str">
        <f t="shared" si="98"/>
        <v>HIPERTROFIA DE LA MAMA</v>
      </c>
      <c r="BK128" s="157">
        <f t="shared" si="93"/>
        <v>0</v>
      </c>
      <c r="BL128" s="158">
        <f t="shared" si="93"/>
        <v>2</v>
      </c>
      <c r="BM128" s="158">
        <f>+Tabla15679102034[[#This Row],[H]]+Tabla15679102034[[#This Row],[M]]</f>
        <v>2</v>
      </c>
      <c r="BN128" s="159">
        <f>BM128/BM133</f>
        <v>3.3333333333333333E-2</v>
      </c>
      <c r="BO128" s="145"/>
      <c r="BP128" s="170">
        <v>6</v>
      </c>
      <c r="BQ128" s="157" t="s">
        <v>268</v>
      </c>
      <c r="BR128" s="171">
        <v>0</v>
      </c>
      <c r="BS128" s="172">
        <v>0</v>
      </c>
      <c r="BT128" s="171">
        <v>0</v>
      </c>
      <c r="BU128" s="172">
        <v>0</v>
      </c>
      <c r="BV128" s="171">
        <v>0</v>
      </c>
      <c r="BW128" s="172">
        <v>1</v>
      </c>
      <c r="BX128" s="171">
        <v>0</v>
      </c>
      <c r="BY128" s="172">
        <v>1</v>
      </c>
      <c r="BZ128" s="171">
        <v>0</v>
      </c>
      <c r="CA128" s="172">
        <v>0</v>
      </c>
      <c r="CB128" s="171">
        <v>0</v>
      </c>
      <c r="CC128" s="172">
        <v>0</v>
      </c>
      <c r="CD128" s="171">
        <v>0</v>
      </c>
      <c r="CE128" s="172">
        <v>0</v>
      </c>
      <c r="CF128" s="173">
        <f t="shared" si="99"/>
        <v>0</v>
      </c>
      <c r="CG128" s="174">
        <f t="shared" si="99"/>
        <v>2</v>
      </c>
      <c r="CH128" s="175">
        <f t="shared" si="102"/>
        <v>2</v>
      </c>
      <c r="CI128" s="206"/>
    </row>
    <row r="129" spans="2:87" x14ac:dyDescent="0.25">
      <c r="B129" s="142"/>
      <c r="C129" s="49">
        <v>8</v>
      </c>
      <c r="D129" s="157" t="str">
        <f t="shared" si="94"/>
        <v>TUMOR MALIGNO DE LA PIEL DEL MIEMBRO SUPERIOR - INCLUIDO EL HOMBRO</v>
      </c>
      <c r="E129" s="157">
        <f t="shared" si="91"/>
        <v>6</v>
      </c>
      <c r="F129" s="158">
        <f t="shared" si="91"/>
        <v>13</v>
      </c>
      <c r="G129" s="158">
        <f>+Tabla1567910[[#This Row],[H]]+Tabla1567910[[#This Row],[M]]</f>
        <v>19</v>
      </c>
      <c r="H129" s="159">
        <f>G129/G133</f>
        <v>2.3284313725490197E-2</v>
      </c>
      <c r="I129" s="145"/>
      <c r="J129" s="176">
        <v>7</v>
      </c>
      <c r="K129" s="177" t="s">
        <v>204</v>
      </c>
      <c r="L129" s="171">
        <v>0</v>
      </c>
      <c r="M129" s="172">
        <v>0</v>
      </c>
      <c r="N129" s="171">
        <v>0</v>
      </c>
      <c r="O129" s="172">
        <v>0</v>
      </c>
      <c r="P129" s="171">
        <v>1</v>
      </c>
      <c r="Q129" s="172">
        <v>0</v>
      </c>
      <c r="R129" s="171">
        <v>1</v>
      </c>
      <c r="S129" s="172">
        <v>0</v>
      </c>
      <c r="T129" s="171">
        <v>1</v>
      </c>
      <c r="U129" s="172">
        <v>1</v>
      </c>
      <c r="V129" s="171">
        <v>3</v>
      </c>
      <c r="W129" s="172">
        <v>15</v>
      </c>
      <c r="X129" s="171">
        <v>2</v>
      </c>
      <c r="Y129" s="172">
        <v>3</v>
      </c>
      <c r="Z129" s="173">
        <f t="shared" si="95"/>
        <v>8</v>
      </c>
      <c r="AA129" s="174">
        <f t="shared" si="95"/>
        <v>19</v>
      </c>
      <c r="AB129" s="175">
        <f t="shared" si="100"/>
        <v>27</v>
      </c>
      <c r="AC129" s="143"/>
      <c r="AE129" s="142"/>
      <c r="AF129" s="49">
        <v>8</v>
      </c>
      <c r="AG129" s="157" t="str">
        <f t="shared" si="96"/>
        <v>VARICES PELVICAS</v>
      </c>
      <c r="AH129" s="157">
        <f t="shared" si="92"/>
        <v>0</v>
      </c>
      <c r="AI129" s="158">
        <f t="shared" si="92"/>
        <v>11</v>
      </c>
      <c r="AJ129" s="158">
        <f>+Tabla15679101121[[#This Row],[H]]+Tabla15679101121[[#This Row],[M]]</f>
        <v>11</v>
      </c>
      <c r="AK129" s="159">
        <f>AJ129/AJ133</f>
        <v>9.0090090090090089E-3</v>
      </c>
      <c r="AL129" s="145"/>
      <c r="AM129" s="176">
        <v>7</v>
      </c>
      <c r="AN129" s="177" t="s">
        <v>214</v>
      </c>
      <c r="AO129" s="171">
        <v>0</v>
      </c>
      <c r="AP129" s="172">
        <v>0</v>
      </c>
      <c r="AQ129" s="171">
        <v>0</v>
      </c>
      <c r="AR129" s="172">
        <v>0</v>
      </c>
      <c r="AS129" s="171">
        <v>0</v>
      </c>
      <c r="AT129" s="172">
        <v>0</v>
      </c>
      <c r="AU129" s="171">
        <v>0</v>
      </c>
      <c r="AV129" s="172">
        <v>0</v>
      </c>
      <c r="AW129" s="171">
        <v>0</v>
      </c>
      <c r="AX129" s="172">
        <v>0</v>
      </c>
      <c r="AY129" s="171">
        <v>3</v>
      </c>
      <c r="AZ129" s="172">
        <v>5</v>
      </c>
      <c r="BA129" s="171">
        <v>2</v>
      </c>
      <c r="BB129" s="172">
        <v>6</v>
      </c>
      <c r="BC129" s="173">
        <f t="shared" si="97"/>
        <v>5</v>
      </c>
      <c r="BD129" s="174">
        <f t="shared" si="97"/>
        <v>11</v>
      </c>
      <c r="BE129" s="175">
        <f t="shared" si="101"/>
        <v>16</v>
      </c>
      <c r="BF129" s="206"/>
      <c r="BH129" s="142"/>
      <c r="BI129" s="49">
        <v>8</v>
      </c>
      <c r="BJ129" s="157" t="str">
        <f t="shared" si="98"/>
        <v>LABIO LEPORINO, UNILATERAL</v>
      </c>
      <c r="BK129" s="157">
        <f t="shared" si="93"/>
        <v>0</v>
      </c>
      <c r="BL129" s="158">
        <f t="shared" si="93"/>
        <v>2</v>
      </c>
      <c r="BM129" s="158">
        <f>+Tabla15679102034[[#This Row],[H]]+Tabla15679102034[[#This Row],[M]]</f>
        <v>2</v>
      </c>
      <c r="BN129" s="159">
        <f>BM129/BM133</f>
        <v>3.3333333333333333E-2</v>
      </c>
      <c r="BO129" s="145"/>
      <c r="BP129" s="176">
        <v>7</v>
      </c>
      <c r="BQ129" s="177" t="s">
        <v>199</v>
      </c>
      <c r="BR129" s="171">
        <v>0</v>
      </c>
      <c r="BS129" s="172">
        <v>0</v>
      </c>
      <c r="BT129" s="171">
        <v>0</v>
      </c>
      <c r="BU129" s="172">
        <v>0</v>
      </c>
      <c r="BV129" s="171">
        <v>0</v>
      </c>
      <c r="BW129" s="172">
        <v>0</v>
      </c>
      <c r="BX129" s="171">
        <v>0</v>
      </c>
      <c r="BY129" s="172">
        <v>2</v>
      </c>
      <c r="BZ129" s="171">
        <v>0</v>
      </c>
      <c r="CA129" s="172">
        <v>0</v>
      </c>
      <c r="CB129" s="171">
        <v>0</v>
      </c>
      <c r="CC129" s="172">
        <v>0</v>
      </c>
      <c r="CD129" s="171">
        <v>0</v>
      </c>
      <c r="CE129" s="172">
        <v>0</v>
      </c>
      <c r="CF129" s="173">
        <f t="shared" si="99"/>
        <v>0</v>
      </c>
      <c r="CG129" s="174">
        <f t="shared" si="99"/>
        <v>2</v>
      </c>
      <c r="CH129" s="175">
        <f t="shared" si="102"/>
        <v>2</v>
      </c>
      <c r="CI129" s="206"/>
    </row>
    <row r="130" spans="2:87" x14ac:dyDescent="0.25">
      <c r="B130" s="142"/>
      <c r="C130" s="49">
        <v>9</v>
      </c>
      <c r="D130" s="157" t="str">
        <f t="shared" si="94"/>
        <v>ULCERA DE DECUBITO Y POR AREA DE PRESION</v>
      </c>
      <c r="E130" s="157">
        <f t="shared" si="91"/>
        <v>6</v>
      </c>
      <c r="F130" s="158">
        <f t="shared" si="91"/>
        <v>3</v>
      </c>
      <c r="G130" s="158">
        <f>+Tabla1567910[[#This Row],[H]]+Tabla1567910[[#This Row],[M]]</f>
        <v>9</v>
      </c>
      <c r="H130" s="159">
        <f>G130/G133</f>
        <v>1.1029411764705883E-2</v>
      </c>
      <c r="I130" s="145"/>
      <c r="J130" s="170">
        <v>8</v>
      </c>
      <c r="K130" s="157" t="s">
        <v>205</v>
      </c>
      <c r="L130" s="171">
        <v>0</v>
      </c>
      <c r="M130" s="172">
        <v>0</v>
      </c>
      <c r="N130" s="171">
        <v>0</v>
      </c>
      <c r="O130" s="172">
        <v>0</v>
      </c>
      <c r="P130" s="171">
        <v>0</v>
      </c>
      <c r="Q130" s="172">
        <v>0</v>
      </c>
      <c r="R130" s="171">
        <v>0</v>
      </c>
      <c r="S130" s="172">
        <v>0</v>
      </c>
      <c r="T130" s="171">
        <v>0</v>
      </c>
      <c r="U130" s="172">
        <v>0</v>
      </c>
      <c r="V130" s="171">
        <v>0</v>
      </c>
      <c r="W130" s="172">
        <v>3</v>
      </c>
      <c r="X130" s="171">
        <v>6</v>
      </c>
      <c r="Y130" s="172">
        <v>10</v>
      </c>
      <c r="Z130" s="173">
        <f t="shared" si="95"/>
        <v>6</v>
      </c>
      <c r="AA130" s="174">
        <f t="shared" si="95"/>
        <v>13</v>
      </c>
      <c r="AB130" s="175">
        <f t="shared" si="100"/>
        <v>19</v>
      </c>
      <c r="AC130" s="143"/>
      <c r="AE130" s="142"/>
      <c r="AF130" s="49">
        <v>9</v>
      </c>
      <c r="AG130" s="157" t="str">
        <f t="shared" si="96"/>
        <v>TUMOR MALIGNO DE LA MAMA - PARTE NO ESPECIFICADA</v>
      </c>
      <c r="AH130" s="157">
        <f t="shared" si="92"/>
        <v>0</v>
      </c>
      <c r="AI130" s="158">
        <f t="shared" si="92"/>
        <v>8</v>
      </c>
      <c r="AJ130" s="158">
        <f>+Tabla15679101121[[#This Row],[H]]+Tabla15679101121[[#This Row],[M]]</f>
        <v>8</v>
      </c>
      <c r="AK130" s="159">
        <f>AJ130/AJ133</f>
        <v>6.5520065520065524E-3</v>
      </c>
      <c r="AL130" s="145"/>
      <c r="AM130" s="170">
        <v>8</v>
      </c>
      <c r="AN130" s="157" t="s">
        <v>215</v>
      </c>
      <c r="AO130" s="171">
        <v>0</v>
      </c>
      <c r="AP130" s="172">
        <v>0</v>
      </c>
      <c r="AQ130" s="171">
        <v>0</v>
      </c>
      <c r="AR130" s="172">
        <v>0</v>
      </c>
      <c r="AS130" s="171">
        <v>0</v>
      </c>
      <c r="AT130" s="172">
        <v>0</v>
      </c>
      <c r="AU130" s="171">
        <v>0</v>
      </c>
      <c r="AV130" s="172">
        <v>0</v>
      </c>
      <c r="AW130" s="171">
        <v>0</v>
      </c>
      <c r="AX130" s="172">
        <v>1</v>
      </c>
      <c r="AY130" s="171">
        <v>0</v>
      </c>
      <c r="AZ130" s="172">
        <v>8</v>
      </c>
      <c r="BA130" s="171">
        <v>0</v>
      </c>
      <c r="BB130" s="172">
        <v>2</v>
      </c>
      <c r="BC130" s="173">
        <f t="shared" si="97"/>
        <v>0</v>
      </c>
      <c r="BD130" s="174">
        <f t="shared" si="97"/>
        <v>11</v>
      </c>
      <c r="BE130" s="175">
        <f t="shared" si="101"/>
        <v>11</v>
      </c>
      <c r="BF130" s="206"/>
      <c r="BH130" s="142"/>
      <c r="BI130" s="49">
        <v>9</v>
      </c>
      <c r="BJ130" s="157" t="str">
        <f t="shared" si="98"/>
        <v>HERIDA DE OTRAS PARTES DE LA CABEZA</v>
      </c>
      <c r="BK130" s="157">
        <f t="shared" si="93"/>
        <v>1</v>
      </c>
      <c r="BL130" s="158">
        <f t="shared" si="93"/>
        <v>1</v>
      </c>
      <c r="BM130" s="158">
        <f>+Tabla15679102034[[#This Row],[H]]+Tabla15679102034[[#This Row],[M]]</f>
        <v>2</v>
      </c>
      <c r="BN130" s="159">
        <f>BM130/BM133</f>
        <v>3.3333333333333333E-2</v>
      </c>
      <c r="BO130" s="145"/>
      <c r="BP130" s="170">
        <v>8</v>
      </c>
      <c r="BQ130" s="157" t="s">
        <v>269</v>
      </c>
      <c r="BR130" s="171">
        <v>0</v>
      </c>
      <c r="BS130" s="172">
        <v>2</v>
      </c>
      <c r="BT130" s="171">
        <v>0</v>
      </c>
      <c r="BU130" s="172">
        <v>0</v>
      </c>
      <c r="BV130" s="171">
        <v>0</v>
      </c>
      <c r="BW130" s="172">
        <v>0</v>
      </c>
      <c r="BX130" s="171">
        <v>0</v>
      </c>
      <c r="BY130" s="172">
        <v>0</v>
      </c>
      <c r="BZ130" s="171">
        <v>0</v>
      </c>
      <c r="CA130" s="172">
        <v>0</v>
      </c>
      <c r="CB130" s="171">
        <v>0</v>
      </c>
      <c r="CC130" s="172">
        <v>0</v>
      </c>
      <c r="CD130" s="171">
        <v>0</v>
      </c>
      <c r="CE130" s="172">
        <v>0</v>
      </c>
      <c r="CF130" s="173">
        <f t="shared" si="99"/>
        <v>0</v>
      </c>
      <c r="CG130" s="174">
        <f t="shared" si="99"/>
        <v>2</v>
      </c>
      <c r="CH130" s="175">
        <f t="shared" si="102"/>
        <v>2</v>
      </c>
      <c r="CI130" s="206"/>
    </row>
    <row r="131" spans="2:87" x14ac:dyDescent="0.25">
      <c r="B131" s="142"/>
      <c r="C131" s="49">
        <v>10</v>
      </c>
      <c r="D131" s="157" t="str">
        <f t="shared" si="94"/>
        <v>QUEMADURAS QUE AFECTAN MENOS DEL 10% DE LA SUPERFICIE DEL CUERPO</v>
      </c>
      <c r="E131" s="157">
        <f t="shared" si="91"/>
        <v>3</v>
      </c>
      <c r="F131" s="158">
        <f t="shared" si="91"/>
        <v>6</v>
      </c>
      <c r="G131" s="158">
        <f>+Tabla1567910[[#This Row],[H]]+Tabla1567910[[#This Row],[M]]</f>
        <v>9</v>
      </c>
      <c r="H131" s="159">
        <f>G131/G133</f>
        <v>1.1029411764705883E-2</v>
      </c>
      <c r="I131" s="145"/>
      <c r="J131" s="176">
        <v>9</v>
      </c>
      <c r="K131" s="177" t="s">
        <v>206</v>
      </c>
      <c r="L131" s="171">
        <v>0</v>
      </c>
      <c r="M131" s="172">
        <v>0</v>
      </c>
      <c r="N131" s="171">
        <v>0</v>
      </c>
      <c r="O131" s="172">
        <v>0</v>
      </c>
      <c r="P131" s="171">
        <v>0</v>
      </c>
      <c r="Q131" s="172">
        <v>0</v>
      </c>
      <c r="R131" s="171">
        <v>0</v>
      </c>
      <c r="S131" s="172">
        <v>0</v>
      </c>
      <c r="T131" s="171">
        <v>4</v>
      </c>
      <c r="U131" s="172">
        <v>0</v>
      </c>
      <c r="V131" s="171">
        <v>1</v>
      </c>
      <c r="W131" s="172">
        <v>1</v>
      </c>
      <c r="X131" s="171">
        <v>1</v>
      </c>
      <c r="Y131" s="172">
        <v>2</v>
      </c>
      <c r="Z131" s="173">
        <f t="shared" si="95"/>
        <v>6</v>
      </c>
      <c r="AA131" s="174">
        <f t="shared" si="95"/>
        <v>3</v>
      </c>
      <c r="AB131" s="175">
        <f t="shared" si="100"/>
        <v>9</v>
      </c>
      <c r="AC131" s="143"/>
      <c r="AE131" s="142"/>
      <c r="AF131" s="49">
        <v>10</v>
      </c>
      <c r="AG131" s="157" t="str">
        <f t="shared" si="96"/>
        <v>FLEBITIS Y TROMBOFLEBITIS DE LA VENA FEMORAL</v>
      </c>
      <c r="AH131" s="157">
        <f t="shared" si="92"/>
        <v>6</v>
      </c>
      <c r="AI131" s="158">
        <f t="shared" si="92"/>
        <v>2</v>
      </c>
      <c r="AJ131" s="158">
        <f>+Tabla15679101121[[#This Row],[H]]+Tabla15679101121[[#This Row],[M]]</f>
        <v>8</v>
      </c>
      <c r="AK131" s="159">
        <f>AJ131/AJ133</f>
        <v>6.5520065520065524E-3</v>
      </c>
      <c r="AL131" s="145"/>
      <c r="AM131" s="176">
        <v>9</v>
      </c>
      <c r="AN131" s="177" t="s">
        <v>217</v>
      </c>
      <c r="AO131" s="171">
        <v>0</v>
      </c>
      <c r="AP131" s="172">
        <v>0</v>
      </c>
      <c r="AQ131" s="171">
        <v>0</v>
      </c>
      <c r="AR131" s="172">
        <v>0</v>
      </c>
      <c r="AS131" s="171">
        <v>0</v>
      </c>
      <c r="AT131" s="172">
        <v>0</v>
      </c>
      <c r="AU131" s="171">
        <v>0</v>
      </c>
      <c r="AV131" s="172">
        <v>0</v>
      </c>
      <c r="AW131" s="171">
        <v>0</v>
      </c>
      <c r="AX131" s="172">
        <v>0</v>
      </c>
      <c r="AY131" s="171">
        <v>0</v>
      </c>
      <c r="AZ131" s="172">
        <v>3</v>
      </c>
      <c r="BA131" s="171">
        <v>0</v>
      </c>
      <c r="BB131" s="172">
        <v>5</v>
      </c>
      <c r="BC131" s="173">
        <f t="shared" si="97"/>
        <v>0</v>
      </c>
      <c r="BD131" s="174">
        <f t="shared" si="97"/>
        <v>8</v>
      </c>
      <c r="BE131" s="175">
        <f t="shared" si="101"/>
        <v>8</v>
      </c>
      <c r="BF131" s="206"/>
      <c r="BH131" s="142"/>
      <c r="BI131" s="49">
        <v>10</v>
      </c>
      <c r="BJ131" s="157" t="str">
        <f t="shared" si="98"/>
        <v>ULCERA DE MIEMBRO INFERIOR - NO CLASIFICADA EN OTRA PARTE</v>
      </c>
      <c r="BK131" s="157">
        <f t="shared" si="93"/>
        <v>0</v>
      </c>
      <c r="BL131" s="158">
        <f t="shared" si="93"/>
        <v>1</v>
      </c>
      <c r="BM131" s="158">
        <f>+Tabla15679102034[[#This Row],[H]]+Tabla15679102034[[#This Row],[M]]</f>
        <v>1</v>
      </c>
      <c r="BN131" s="159">
        <f>BM131/BM133</f>
        <v>1.6666666666666666E-2</v>
      </c>
      <c r="BO131" s="145"/>
      <c r="BP131" s="176">
        <v>9</v>
      </c>
      <c r="BQ131" s="177" t="s">
        <v>270</v>
      </c>
      <c r="BR131" s="171">
        <v>0</v>
      </c>
      <c r="BS131" s="172">
        <v>0</v>
      </c>
      <c r="BT131" s="171">
        <v>0</v>
      </c>
      <c r="BU131" s="172">
        <v>1</v>
      </c>
      <c r="BV131" s="171">
        <v>1</v>
      </c>
      <c r="BW131" s="172">
        <v>0</v>
      </c>
      <c r="BX131" s="171">
        <v>0</v>
      </c>
      <c r="BY131" s="172">
        <v>0</v>
      </c>
      <c r="BZ131" s="171">
        <v>0</v>
      </c>
      <c r="CA131" s="172">
        <v>0</v>
      </c>
      <c r="CB131" s="171">
        <v>0</v>
      </c>
      <c r="CC131" s="172">
        <v>0</v>
      </c>
      <c r="CD131" s="171">
        <v>0</v>
      </c>
      <c r="CE131" s="172">
        <v>0</v>
      </c>
      <c r="CF131" s="173">
        <f t="shared" si="99"/>
        <v>1</v>
      </c>
      <c r="CG131" s="174">
        <f t="shared" si="99"/>
        <v>1</v>
      </c>
      <c r="CH131" s="175">
        <f t="shared" si="102"/>
        <v>2</v>
      </c>
      <c r="CI131" s="206"/>
    </row>
    <row r="132" spans="2:87" ht="15.75" thickBot="1" x14ac:dyDescent="0.3">
      <c r="B132" s="142"/>
      <c r="C132" s="50"/>
      <c r="D132" s="160" t="s">
        <v>89</v>
      </c>
      <c r="E132" s="160">
        <f t="shared" si="91"/>
        <v>33</v>
      </c>
      <c r="F132" s="161">
        <f t="shared" si="91"/>
        <v>56</v>
      </c>
      <c r="G132" s="161">
        <f>+Tabla1567910[[#This Row],[H]]+Tabla1567910[[#This Row],[M]]</f>
        <v>89</v>
      </c>
      <c r="H132" s="162">
        <f>G132/G133</f>
        <v>0.10906862745098039</v>
      </c>
      <c r="I132" s="147"/>
      <c r="J132" s="170">
        <v>10</v>
      </c>
      <c r="K132" s="157" t="s">
        <v>207</v>
      </c>
      <c r="L132" s="171">
        <v>0</v>
      </c>
      <c r="M132" s="172">
        <v>0</v>
      </c>
      <c r="N132" s="171">
        <v>0</v>
      </c>
      <c r="O132" s="172">
        <v>2</v>
      </c>
      <c r="P132" s="171">
        <v>0</v>
      </c>
      <c r="Q132" s="172">
        <v>0</v>
      </c>
      <c r="R132" s="171">
        <v>1</v>
      </c>
      <c r="S132" s="172">
        <v>0</v>
      </c>
      <c r="T132" s="171">
        <v>0</v>
      </c>
      <c r="U132" s="172">
        <v>0</v>
      </c>
      <c r="V132" s="171">
        <v>2</v>
      </c>
      <c r="W132" s="172">
        <v>3</v>
      </c>
      <c r="X132" s="171">
        <v>0</v>
      </c>
      <c r="Y132" s="172">
        <v>1</v>
      </c>
      <c r="Z132" s="173">
        <f t="shared" si="95"/>
        <v>3</v>
      </c>
      <c r="AA132" s="174">
        <f t="shared" si="95"/>
        <v>6</v>
      </c>
      <c r="AB132" s="175">
        <f t="shared" si="100"/>
        <v>9</v>
      </c>
      <c r="AC132" s="143"/>
      <c r="AE132" s="142"/>
      <c r="AF132" s="50"/>
      <c r="AG132" s="160" t="s">
        <v>89</v>
      </c>
      <c r="AH132" s="160">
        <f t="shared" si="92"/>
        <v>57</v>
      </c>
      <c r="AI132" s="161">
        <f t="shared" si="92"/>
        <v>95</v>
      </c>
      <c r="AJ132" s="161">
        <f>+Tabla15679101121[[#This Row],[H]]+Tabla15679101121[[#This Row],[M]]</f>
        <v>152</v>
      </c>
      <c r="AK132" s="162">
        <f>AJ132/AJ133</f>
        <v>0.12448812448812449</v>
      </c>
      <c r="AL132" s="147"/>
      <c r="AM132" s="170">
        <v>10</v>
      </c>
      <c r="AN132" s="157" t="s">
        <v>216</v>
      </c>
      <c r="AO132" s="171">
        <v>0</v>
      </c>
      <c r="AP132" s="172">
        <v>0</v>
      </c>
      <c r="AQ132" s="171">
        <v>0</v>
      </c>
      <c r="AR132" s="172">
        <v>0</v>
      </c>
      <c r="AS132" s="171">
        <v>0</v>
      </c>
      <c r="AT132" s="172">
        <v>0</v>
      </c>
      <c r="AU132" s="171">
        <v>0</v>
      </c>
      <c r="AV132" s="172">
        <v>0</v>
      </c>
      <c r="AW132" s="171">
        <v>0</v>
      </c>
      <c r="AX132" s="172">
        <v>0</v>
      </c>
      <c r="AY132" s="171">
        <v>6</v>
      </c>
      <c r="AZ132" s="172">
        <v>1</v>
      </c>
      <c r="BA132" s="171">
        <v>0</v>
      </c>
      <c r="BB132" s="172">
        <v>1</v>
      </c>
      <c r="BC132" s="173">
        <f t="shared" si="97"/>
        <v>6</v>
      </c>
      <c r="BD132" s="174">
        <f t="shared" si="97"/>
        <v>2</v>
      </c>
      <c r="BE132" s="175">
        <f t="shared" si="101"/>
        <v>8</v>
      </c>
      <c r="BF132" s="206"/>
      <c r="BH132" s="142"/>
      <c r="BI132" s="50"/>
      <c r="BJ132" s="160" t="s">
        <v>89</v>
      </c>
      <c r="BK132" s="160">
        <f t="shared" si="93"/>
        <v>6</v>
      </c>
      <c r="BL132" s="161">
        <f t="shared" si="93"/>
        <v>4</v>
      </c>
      <c r="BM132" s="161">
        <f>+Tabla15679102034[[#This Row],[H]]+Tabla15679102034[[#This Row],[M]]</f>
        <v>10</v>
      </c>
      <c r="BN132" s="162">
        <f>BM132/BM133</f>
        <v>0.16666666666666666</v>
      </c>
      <c r="BO132" s="147"/>
      <c r="BP132" s="170">
        <v>10</v>
      </c>
      <c r="BQ132" s="157" t="s">
        <v>203</v>
      </c>
      <c r="BR132" s="171">
        <v>0</v>
      </c>
      <c r="BS132" s="172">
        <v>0</v>
      </c>
      <c r="BT132" s="171">
        <v>0</v>
      </c>
      <c r="BU132" s="172">
        <v>0</v>
      </c>
      <c r="BV132" s="171">
        <v>0</v>
      </c>
      <c r="BW132" s="172">
        <v>0</v>
      </c>
      <c r="BX132" s="171">
        <v>0</v>
      </c>
      <c r="BY132" s="172">
        <v>1</v>
      </c>
      <c r="BZ132" s="171">
        <v>0</v>
      </c>
      <c r="CA132" s="172">
        <v>0</v>
      </c>
      <c r="CB132" s="171">
        <v>0</v>
      </c>
      <c r="CC132" s="172">
        <v>0</v>
      </c>
      <c r="CD132" s="171">
        <v>0</v>
      </c>
      <c r="CE132" s="172">
        <v>0</v>
      </c>
      <c r="CF132" s="173">
        <f t="shared" si="99"/>
        <v>0</v>
      </c>
      <c r="CG132" s="174">
        <f t="shared" si="99"/>
        <v>1</v>
      </c>
      <c r="CH132" s="175">
        <f t="shared" si="102"/>
        <v>1</v>
      </c>
      <c r="CI132" s="206"/>
    </row>
    <row r="133" spans="2:87" ht="16.5" thickTop="1" thickBot="1" x14ac:dyDescent="0.3">
      <c r="B133" s="142"/>
      <c r="C133" s="55"/>
      <c r="D133" s="56" t="s">
        <v>90</v>
      </c>
      <c r="E133" s="56">
        <f>SUM(E122:E132)</f>
        <v>263</v>
      </c>
      <c r="F133" s="56">
        <f>SUM(F122:F132)</f>
        <v>553</v>
      </c>
      <c r="G133" s="56">
        <f>SUM(G122:G132)</f>
        <v>816</v>
      </c>
      <c r="H133" s="57">
        <f>SUM(H122:H132)</f>
        <v>1</v>
      </c>
      <c r="I133" s="145"/>
      <c r="J133" s="178"/>
      <c r="K133" s="179" t="s">
        <v>89</v>
      </c>
      <c r="L133" s="180">
        <v>1</v>
      </c>
      <c r="M133" s="181">
        <v>3</v>
      </c>
      <c r="N133" s="180">
        <v>1</v>
      </c>
      <c r="O133" s="181">
        <v>2</v>
      </c>
      <c r="P133" s="180">
        <v>4</v>
      </c>
      <c r="Q133" s="181">
        <v>4</v>
      </c>
      <c r="R133" s="180">
        <v>3</v>
      </c>
      <c r="S133" s="181">
        <v>1</v>
      </c>
      <c r="T133" s="180">
        <v>5</v>
      </c>
      <c r="U133" s="181">
        <v>3</v>
      </c>
      <c r="V133" s="180">
        <v>10</v>
      </c>
      <c r="W133" s="181">
        <v>29</v>
      </c>
      <c r="X133" s="180">
        <v>9</v>
      </c>
      <c r="Y133" s="182">
        <v>14</v>
      </c>
      <c r="Z133" s="173">
        <f t="shared" si="95"/>
        <v>33</v>
      </c>
      <c r="AA133" s="174">
        <f t="shared" si="95"/>
        <v>56</v>
      </c>
      <c r="AB133" s="183">
        <f t="shared" si="100"/>
        <v>89</v>
      </c>
      <c r="AC133" s="143"/>
      <c r="AE133" s="142"/>
      <c r="AF133" s="55"/>
      <c r="AG133" s="56" t="s">
        <v>90</v>
      </c>
      <c r="AH133" s="56">
        <f>SUM(AH122:AH132)</f>
        <v>301</v>
      </c>
      <c r="AI133" s="56">
        <f>SUM(AI122:AI132)</f>
        <v>920</v>
      </c>
      <c r="AJ133" s="56">
        <f>SUM(AJ122:AJ132)</f>
        <v>1221</v>
      </c>
      <c r="AK133" s="57">
        <f>SUM(AK122:AK132)</f>
        <v>1</v>
      </c>
      <c r="AL133" s="145"/>
      <c r="AM133" s="178"/>
      <c r="AN133" s="179" t="s">
        <v>89</v>
      </c>
      <c r="AO133" s="180">
        <v>0</v>
      </c>
      <c r="AP133" s="181">
        <v>0</v>
      </c>
      <c r="AQ133" s="180">
        <v>0</v>
      </c>
      <c r="AR133" s="181">
        <v>0</v>
      </c>
      <c r="AS133" s="180">
        <v>0</v>
      </c>
      <c r="AT133" s="181">
        <v>0</v>
      </c>
      <c r="AU133" s="180">
        <v>0</v>
      </c>
      <c r="AV133" s="181">
        <v>0</v>
      </c>
      <c r="AW133" s="180">
        <v>5</v>
      </c>
      <c r="AX133" s="181">
        <v>4</v>
      </c>
      <c r="AY133" s="180">
        <v>15</v>
      </c>
      <c r="AZ133" s="181">
        <v>31</v>
      </c>
      <c r="BA133" s="180">
        <v>37</v>
      </c>
      <c r="BB133" s="182">
        <v>60</v>
      </c>
      <c r="BC133" s="173">
        <f t="shared" si="97"/>
        <v>57</v>
      </c>
      <c r="BD133" s="174">
        <f t="shared" si="97"/>
        <v>95</v>
      </c>
      <c r="BE133" s="183">
        <f t="shared" si="101"/>
        <v>152</v>
      </c>
      <c r="BF133" s="206"/>
      <c r="BH133" s="142"/>
      <c r="BI133" s="55"/>
      <c r="BJ133" s="56" t="s">
        <v>90</v>
      </c>
      <c r="BK133" s="56">
        <f>SUM(BK122:BK132)</f>
        <v>30</v>
      </c>
      <c r="BL133" s="56">
        <f>SUM(BL122:BL132)</f>
        <v>30</v>
      </c>
      <c r="BM133" s="56">
        <f>SUM(BM122:BM132)</f>
        <v>60</v>
      </c>
      <c r="BN133" s="57">
        <f>SUM(BN122:BN132)</f>
        <v>1.0000000000000002</v>
      </c>
      <c r="BO133" s="145"/>
      <c r="BP133" s="178"/>
      <c r="BQ133" s="179" t="s">
        <v>89</v>
      </c>
      <c r="BR133" s="180">
        <v>1</v>
      </c>
      <c r="BS133" s="181">
        <v>1</v>
      </c>
      <c r="BT133" s="180">
        <v>1</v>
      </c>
      <c r="BU133" s="181">
        <v>1</v>
      </c>
      <c r="BV133" s="180">
        <v>2</v>
      </c>
      <c r="BW133" s="181">
        <v>2</v>
      </c>
      <c r="BX133" s="180">
        <v>2</v>
      </c>
      <c r="BY133" s="181">
        <v>0</v>
      </c>
      <c r="BZ133" s="180">
        <v>0</v>
      </c>
      <c r="CA133" s="181">
        <v>0</v>
      </c>
      <c r="CB133" s="180">
        <v>0</v>
      </c>
      <c r="CC133" s="181">
        <v>0</v>
      </c>
      <c r="CD133" s="180">
        <v>0</v>
      </c>
      <c r="CE133" s="182">
        <v>0</v>
      </c>
      <c r="CF133" s="173">
        <f t="shared" si="99"/>
        <v>6</v>
      </c>
      <c r="CG133" s="174">
        <f t="shared" si="99"/>
        <v>4</v>
      </c>
      <c r="CH133" s="183">
        <f t="shared" si="102"/>
        <v>10</v>
      </c>
      <c r="CI133" s="206"/>
    </row>
    <row r="134" spans="2:87" ht="16.5" customHeight="1" thickTop="1" thickBot="1" x14ac:dyDescent="0.3">
      <c r="B134" s="142"/>
      <c r="C134" s="148" t="s">
        <v>155</v>
      </c>
      <c r="D134" s="149"/>
      <c r="E134" s="145"/>
      <c r="F134" s="145"/>
      <c r="G134" s="145"/>
      <c r="H134" s="145"/>
      <c r="I134" s="145"/>
      <c r="J134" s="290" t="s">
        <v>90</v>
      </c>
      <c r="K134" s="291"/>
      <c r="L134" s="187">
        <f t="shared" ref="L134:Y134" si="103">SUM(L123:L133)</f>
        <v>1</v>
      </c>
      <c r="M134" s="188">
        <f t="shared" si="103"/>
        <v>3</v>
      </c>
      <c r="N134" s="187">
        <f t="shared" si="103"/>
        <v>5</v>
      </c>
      <c r="O134" s="188">
        <f t="shared" si="103"/>
        <v>10</v>
      </c>
      <c r="P134" s="188">
        <f t="shared" si="103"/>
        <v>13</v>
      </c>
      <c r="Q134" s="188">
        <f t="shared" si="103"/>
        <v>7</v>
      </c>
      <c r="R134" s="187">
        <f t="shared" si="103"/>
        <v>11</v>
      </c>
      <c r="S134" s="188">
        <f t="shared" si="103"/>
        <v>10</v>
      </c>
      <c r="T134" s="187">
        <f t="shared" si="103"/>
        <v>29</v>
      </c>
      <c r="U134" s="188">
        <f t="shared" si="103"/>
        <v>71</v>
      </c>
      <c r="V134" s="187">
        <f t="shared" si="103"/>
        <v>69</v>
      </c>
      <c r="W134" s="188">
        <f t="shared" si="103"/>
        <v>290</v>
      </c>
      <c r="X134" s="187">
        <f t="shared" si="103"/>
        <v>135</v>
      </c>
      <c r="Y134" s="188">
        <f t="shared" si="103"/>
        <v>162</v>
      </c>
      <c r="Z134" s="91">
        <f t="shared" si="95"/>
        <v>263</v>
      </c>
      <c r="AA134" s="92">
        <f t="shared" si="95"/>
        <v>553</v>
      </c>
      <c r="AB134" s="93">
        <f>SUM(AB123:AB133)</f>
        <v>816</v>
      </c>
      <c r="AC134" s="143"/>
      <c r="AE134" s="142"/>
      <c r="AF134" s="148" t="s">
        <v>155</v>
      </c>
      <c r="AG134" s="149"/>
      <c r="AH134" s="145"/>
      <c r="AI134" s="145"/>
      <c r="AJ134" s="145"/>
      <c r="AK134" s="145"/>
      <c r="AL134" s="145"/>
      <c r="AM134" s="290" t="s">
        <v>90</v>
      </c>
      <c r="AN134" s="283"/>
      <c r="AO134" s="187">
        <f t="shared" ref="AO134:BB134" si="104">SUM(AO123:AO133)</f>
        <v>0</v>
      </c>
      <c r="AP134" s="188">
        <f t="shared" si="104"/>
        <v>0</v>
      </c>
      <c r="AQ134" s="187">
        <f t="shared" si="104"/>
        <v>0</v>
      </c>
      <c r="AR134" s="188">
        <f t="shared" si="104"/>
        <v>0</v>
      </c>
      <c r="AS134" s="188">
        <f t="shared" si="104"/>
        <v>0</v>
      </c>
      <c r="AT134" s="188">
        <f t="shared" si="104"/>
        <v>0</v>
      </c>
      <c r="AU134" s="187">
        <f t="shared" si="104"/>
        <v>0</v>
      </c>
      <c r="AV134" s="188">
        <f t="shared" si="104"/>
        <v>0</v>
      </c>
      <c r="AW134" s="187">
        <f t="shared" si="104"/>
        <v>6</v>
      </c>
      <c r="AX134" s="188">
        <f t="shared" si="104"/>
        <v>11</v>
      </c>
      <c r="AY134" s="187">
        <f t="shared" si="104"/>
        <v>79</v>
      </c>
      <c r="AZ134" s="188">
        <f t="shared" si="104"/>
        <v>349</v>
      </c>
      <c r="BA134" s="187">
        <f t="shared" si="104"/>
        <v>216</v>
      </c>
      <c r="BB134" s="188">
        <f t="shared" si="104"/>
        <v>560</v>
      </c>
      <c r="BC134" s="91">
        <f t="shared" si="97"/>
        <v>301</v>
      </c>
      <c r="BD134" s="92">
        <f t="shared" si="97"/>
        <v>920</v>
      </c>
      <c r="BE134" s="93">
        <f>SUM(BE123:BE133)</f>
        <v>1221</v>
      </c>
      <c r="BF134" s="206"/>
      <c r="BH134" s="142"/>
      <c r="BI134" s="148" t="s">
        <v>155</v>
      </c>
      <c r="BJ134" s="149"/>
      <c r="BK134" s="145"/>
      <c r="BL134" s="145"/>
      <c r="BM134" s="145"/>
      <c r="BN134" s="145"/>
      <c r="BO134" s="145"/>
      <c r="BP134" s="290" t="s">
        <v>90</v>
      </c>
      <c r="BQ134" s="283"/>
      <c r="BR134" s="187">
        <f t="shared" ref="BR134:CE134" si="105">SUM(BR123:BR133)</f>
        <v>1</v>
      </c>
      <c r="BS134" s="188">
        <f t="shared" si="105"/>
        <v>3</v>
      </c>
      <c r="BT134" s="187">
        <f t="shared" si="105"/>
        <v>5</v>
      </c>
      <c r="BU134" s="188">
        <f t="shared" si="105"/>
        <v>10</v>
      </c>
      <c r="BV134" s="188">
        <f t="shared" si="105"/>
        <v>13</v>
      </c>
      <c r="BW134" s="188">
        <f t="shared" si="105"/>
        <v>7</v>
      </c>
      <c r="BX134" s="187">
        <f t="shared" si="105"/>
        <v>11</v>
      </c>
      <c r="BY134" s="188">
        <f t="shared" si="105"/>
        <v>10</v>
      </c>
      <c r="BZ134" s="187">
        <f t="shared" si="105"/>
        <v>0</v>
      </c>
      <c r="CA134" s="188">
        <f t="shared" si="105"/>
        <v>0</v>
      </c>
      <c r="CB134" s="187">
        <f t="shared" si="105"/>
        <v>0</v>
      </c>
      <c r="CC134" s="188">
        <f t="shared" si="105"/>
        <v>0</v>
      </c>
      <c r="CD134" s="187">
        <f t="shared" si="105"/>
        <v>0</v>
      </c>
      <c r="CE134" s="188">
        <f t="shared" si="105"/>
        <v>0</v>
      </c>
      <c r="CF134" s="91">
        <f t="shared" si="99"/>
        <v>30</v>
      </c>
      <c r="CG134" s="92">
        <f t="shared" si="99"/>
        <v>30</v>
      </c>
      <c r="CH134" s="93">
        <f>SUM(CH123:CH133)</f>
        <v>60</v>
      </c>
      <c r="CI134" s="206"/>
    </row>
    <row r="135" spans="2:87" ht="15.75" thickTop="1" x14ac:dyDescent="0.25">
      <c r="B135" s="142"/>
      <c r="C135" s="145"/>
      <c r="D135" s="145"/>
      <c r="E135" s="145"/>
      <c r="F135" s="145"/>
      <c r="G135" s="145"/>
      <c r="H135" s="145"/>
      <c r="I135" s="145"/>
      <c r="J135" s="145"/>
      <c r="K135" s="145"/>
      <c r="L135" s="145"/>
      <c r="M135" s="145"/>
      <c r="N135" s="145"/>
      <c r="O135" s="145"/>
      <c r="P135" s="145"/>
      <c r="Q135" s="145"/>
      <c r="R135" s="145"/>
      <c r="S135" s="145"/>
      <c r="T135" s="145"/>
      <c r="U135" s="145"/>
      <c r="V135" s="145"/>
      <c r="W135" s="145"/>
      <c r="X135" s="145"/>
      <c r="Y135" s="145"/>
      <c r="Z135" s="145"/>
      <c r="AA135" s="145"/>
      <c r="AB135" s="145"/>
      <c r="AC135" s="143"/>
      <c r="AE135" s="142"/>
      <c r="AF135" s="145"/>
      <c r="AG135" s="145"/>
      <c r="AH135" s="145"/>
      <c r="AI135" s="145"/>
      <c r="AJ135" s="145"/>
      <c r="AK135" s="145"/>
      <c r="AL135" s="145"/>
      <c r="AM135" s="145"/>
      <c r="AN135" s="145"/>
      <c r="AO135" s="145"/>
      <c r="AP135" s="145"/>
      <c r="AQ135" s="145"/>
      <c r="AR135" s="145"/>
      <c r="AS135" s="145"/>
      <c r="AT135" s="145"/>
      <c r="AU135" s="145"/>
      <c r="AV135" s="145"/>
      <c r="AW135" s="145"/>
      <c r="AX135" s="145"/>
      <c r="AY135" s="145"/>
      <c r="AZ135" s="145"/>
      <c r="BA135" s="145"/>
      <c r="BB135" s="145"/>
      <c r="BC135" s="145"/>
      <c r="BD135" s="145"/>
      <c r="BE135" s="145"/>
      <c r="BF135" s="206"/>
      <c r="BH135" s="142"/>
      <c r="BI135" s="46"/>
      <c r="CI135" s="206"/>
    </row>
    <row r="136" spans="2:87" x14ac:dyDescent="0.25">
      <c r="B136" s="142"/>
      <c r="C136" s="145"/>
      <c r="D136" s="145"/>
      <c r="E136" s="145"/>
      <c r="F136" s="145"/>
      <c r="G136" s="145"/>
      <c r="H136" s="145"/>
      <c r="I136" s="145"/>
      <c r="J136" s="145"/>
      <c r="K136" s="145"/>
      <c r="L136" s="145"/>
      <c r="M136" s="145"/>
      <c r="N136" s="145"/>
      <c r="O136" s="145"/>
      <c r="P136" s="145"/>
      <c r="Q136" s="145"/>
      <c r="R136" s="145"/>
      <c r="S136" s="145"/>
      <c r="T136" s="145"/>
      <c r="U136" s="145"/>
      <c r="V136" s="145"/>
      <c r="W136" s="145"/>
      <c r="X136" s="145"/>
      <c r="Y136" s="145"/>
      <c r="Z136" s="145"/>
      <c r="AA136" s="145"/>
      <c r="AB136" s="145"/>
      <c r="AC136" s="143"/>
      <c r="AE136" s="142"/>
      <c r="AF136" s="145"/>
      <c r="AG136" s="145"/>
      <c r="AH136" s="145"/>
      <c r="AI136" s="145"/>
      <c r="AJ136" s="145"/>
      <c r="AK136" s="145"/>
      <c r="AL136" s="145"/>
      <c r="AM136" s="145"/>
      <c r="AN136" s="145"/>
      <c r="AO136" s="145"/>
      <c r="AP136" s="145"/>
      <c r="AQ136" s="145"/>
      <c r="AR136" s="145"/>
      <c r="AS136" s="145"/>
      <c r="AT136" s="145"/>
      <c r="AU136" s="145"/>
      <c r="AV136" s="145"/>
      <c r="AW136" s="145"/>
      <c r="AX136" s="145"/>
      <c r="AY136" s="145"/>
      <c r="AZ136" s="145"/>
      <c r="BA136" s="145"/>
      <c r="BB136" s="145"/>
      <c r="BC136" s="145"/>
      <c r="BD136" s="145"/>
      <c r="BE136" s="145"/>
      <c r="BF136" s="206"/>
      <c r="BH136" s="142"/>
      <c r="BI136" s="46"/>
      <c r="CI136" s="206"/>
    </row>
    <row r="137" spans="2:87" ht="15.75" thickBot="1" x14ac:dyDescent="0.3">
      <c r="B137" s="142"/>
      <c r="C137" s="145"/>
      <c r="D137" s="145"/>
      <c r="E137" s="145"/>
      <c r="F137" s="145"/>
      <c r="G137" s="145"/>
      <c r="H137" s="145"/>
      <c r="I137" s="145"/>
      <c r="J137" s="145"/>
      <c r="K137" s="145"/>
      <c r="L137" s="145"/>
      <c r="M137" s="145"/>
      <c r="N137" s="145"/>
      <c r="O137" s="145"/>
      <c r="P137" s="145"/>
      <c r="Q137" s="145"/>
      <c r="R137" s="145"/>
      <c r="S137" s="145"/>
      <c r="T137" s="145"/>
      <c r="U137" s="145"/>
      <c r="V137" s="145"/>
      <c r="W137" s="145"/>
      <c r="X137" s="145"/>
      <c r="Y137" s="145"/>
      <c r="Z137" s="145"/>
      <c r="AA137" s="145"/>
      <c r="AB137" s="145"/>
      <c r="AC137" s="143"/>
      <c r="AE137" s="142"/>
      <c r="AF137" s="145"/>
      <c r="AG137" s="145"/>
      <c r="AH137" s="145"/>
      <c r="AI137" s="145"/>
      <c r="AJ137" s="145"/>
      <c r="AK137" s="145"/>
      <c r="AL137" s="145"/>
      <c r="AM137" s="145"/>
      <c r="AN137" s="145"/>
      <c r="AO137" s="145"/>
      <c r="AP137" s="145"/>
      <c r="AQ137" s="145"/>
      <c r="AR137" s="145"/>
      <c r="AS137" s="145"/>
      <c r="AT137" s="145"/>
      <c r="AU137" s="145"/>
      <c r="AV137" s="145"/>
      <c r="AW137" s="145"/>
      <c r="AX137" s="145"/>
      <c r="AY137" s="145"/>
      <c r="AZ137" s="145"/>
      <c r="BA137" s="145"/>
      <c r="BB137" s="145"/>
      <c r="BC137" s="145"/>
      <c r="BD137" s="145"/>
      <c r="BE137" s="145"/>
      <c r="BF137" s="206"/>
      <c r="BH137" s="142"/>
      <c r="BI137" s="46"/>
      <c r="CI137" s="206"/>
    </row>
    <row r="138" spans="2:87" ht="16.5" customHeight="1" thickTop="1" thickBot="1" x14ac:dyDescent="0.3">
      <c r="B138" s="142"/>
      <c r="C138" s="144"/>
      <c r="D138" s="145"/>
      <c r="E138" s="145"/>
      <c r="F138" s="145"/>
      <c r="G138" s="145"/>
      <c r="H138" s="145"/>
      <c r="I138" s="145"/>
      <c r="J138" s="269" t="s">
        <v>66</v>
      </c>
      <c r="K138" s="276" t="s">
        <v>67</v>
      </c>
      <c r="L138" s="279" t="s">
        <v>54</v>
      </c>
      <c r="M138" s="280"/>
      <c r="N138" s="280"/>
      <c r="O138" s="280"/>
      <c r="P138" s="280"/>
      <c r="Q138" s="280"/>
      <c r="R138" s="280"/>
      <c r="S138" s="280"/>
      <c r="T138" s="280"/>
      <c r="U138" s="280"/>
      <c r="V138" s="280"/>
      <c r="W138" s="280"/>
      <c r="X138" s="280"/>
      <c r="Y138" s="281"/>
      <c r="Z138" s="262" t="s">
        <v>68</v>
      </c>
      <c r="AA138" s="266"/>
      <c r="AB138" s="269" t="s">
        <v>69</v>
      </c>
      <c r="AC138" s="143"/>
      <c r="AE138" s="142"/>
      <c r="AF138" s="144"/>
      <c r="AG138" s="145"/>
      <c r="AH138" s="145"/>
      <c r="AI138" s="145"/>
      <c r="AJ138" s="145"/>
      <c r="AK138" s="145"/>
      <c r="AL138" s="145"/>
      <c r="AM138" s="269" t="s">
        <v>66</v>
      </c>
      <c r="AN138" s="276" t="s">
        <v>67</v>
      </c>
      <c r="AO138" s="279" t="s">
        <v>54</v>
      </c>
      <c r="AP138" s="280"/>
      <c r="AQ138" s="280"/>
      <c r="AR138" s="280"/>
      <c r="AS138" s="280"/>
      <c r="AT138" s="280"/>
      <c r="AU138" s="280"/>
      <c r="AV138" s="280"/>
      <c r="AW138" s="280"/>
      <c r="AX138" s="280"/>
      <c r="AY138" s="280"/>
      <c r="AZ138" s="280"/>
      <c r="BA138" s="280"/>
      <c r="BB138" s="281"/>
      <c r="BC138" s="262" t="s">
        <v>68</v>
      </c>
      <c r="BD138" s="266"/>
      <c r="BE138" s="269" t="s">
        <v>69</v>
      </c>
      <c r="BF138" s="206"/>
      <c r="BH138" s="142"/>
      <c r="BI138" s="218"/>
      <c r="BJ138" s="145"/>
      <c r="BK138" s="145"/>
      <c r="BL138" s="145"/>
      <c r="BM138" s="145"/>
      <c r="BN138" s="145"/>
      <c r="BO138" s="145"/>
      <c r="BP138" s="269" t="s">
        <v>66</v>
      </c>
      <c r="BQ138" s="276" t="s">
        <v>67</v>
      </c>
      <c r="BR138" s="279" t="s">
        <v>54</v>
      </c>
      <c r="BS138" s="280"/>
      <c r="BT138" s="280"/>
      <c r="BU138" s="280"/>
      <c r="BV138" s="280"/>
      <c r="BW138" s="280"/>
      <c r="BX138" s="280"/>
      <c r="BY138" s="280"/>
      <c r="BZ138" s="280"/>
      <c r="CA138" s="280"/>
      <c r="CB138" s="280"/>
      <c r="CC138" s="280"/>
      <c r="CD138" s="280"/>
      <c r="CE138" s="281"/>
      <c r="CF138" s="262" t="s">
        <v>68</v>
      </c>
      <c r="CG138" s="266"/>
      <c r="CH138" s="269" t="s">
        <v>69</v>
      </c>
      <c r="CI138" s="206"/>
    </row>
    <row r="139" spans="2:87" ht="16.5" customHeight="1" thickTop="1" thickBot="1" x14ac:dyDescent="0.3">
      <c r="B139" s="142"/>
      <c r="C139" s="51" t="s">
        <v>60</v>
      </c>
      <c r="D139" s="52" t="s">
        <v>208</v>
      </c>
      <c r="E139" s="53" t="s">
        <v>55</v>
      </c>
      <c r="F139" s="54" t="s">
        <v>56</v>
      </c>
      <c r="G139" s="54" t="s">
        <v>57</v>
      </c>
      <c r="H139" s="54" t="s">
        <v>71</v>
      </c>
      <c r="I139" s="145"/>
      <c r="J139" s="270"/>
      <c r="K139" s="277"/>
      <c r="L139" s="272" t="s">
        <v>72</v>
      </c>
      <c r="M139" s="273"/>
      <c r="N139" s="274" t="s">
        <v>73</v>
      </c>
      <c r="O139" s="275"/>
      <c r="P139" s="274" t="s">
        <v>74</v>
      </c>
      <c r="Q139" s="275"/>
      <c r="R139" s="272" t="s">
        <v>75</v>
      </c>
      <c r="S139" s="273"/>
      <c r="T139" s="272" t="s">
        <v>76</v>
      </c>
      <c r="U139" s="273"/>
      <c r="V139" s="272" t="s">
        <v>77</v>
      </c>
      <c r="W139" s="273"/>
      <c r="X139" s="272" t="s">
        <v>78</v>
      </c>
      <c r="Y139" s="273"/>
      <c r="Z139" s="267"/>
      <c r="AA139" s="268"/>
      <c r="AB139" s="270"/>
      <c r="AC139" s="143"/>
      <c r="AE139" s="142"/>
      <c r="AF139" s="51" t="s">
        <v>60</v>
      </c>
      <c r="AG139" s="52" t="s">
        <v>218</v>
      </c>
      <c r="AH139" s="53" t="s">
        <v>55</v>
      </c>
      <c r="AI139" s="54" t="s">
        <v>56</v>
      </c>
      <c r="AJ139" s="54" t="s">
        <v>57</v>
      </c>
      <c r="AK139" s="54" t="s">
        <v>71</v>
      </c>
      <c r="AL139" s="145"/>
      <c r="AM139" s="270"/>
      <c r="AN139" s="277"/>
      <c r="AO139" s="272" t="s">
        <v>72</v>
      </c>
      <c r="AP139" s="273"/>
      <c r="AQ139" s="274" t="s">
        <v>73</v>
      </c>
      <c r="AR139" s="275"/>
      <c r="AS139" s="274" t="s">
        <v>74</v>
      </c>
      <c r="AT139" s="275"/>
      <c r="AU139" s="272" t="s">
        <v>75</v>
      </c>
      <c r="AV139" s="273"/>
      <c r="AW139" s="272" t="s">
        <v>76</v>
      </c>
      <c r="AX139" s="273"/>
      <c r="AY139" s="272" t="s">
        <v>77</v>
      </c>
      <c r="AZ139" s="273"/>
      <c r="BA139" s="272" t="s">
        <v>78</v>
      </c>
      <c r="BB139" s="273"/>
      <c r="BC139" s="267"/>
      <c r="BD139" s="268"/>
      <c r="BE139" s="270"/>
      <c r="BF139" s="206"/>
      <c r="BH139" s="142"/>
      <c r="BI139" s="51" t="s">
        <v>60</v>
      </c>
      <c r="BJ139" s="52" t="s">
        <v>208</v>
      </c>
      <c r="BK139" s="53" t="s">
        <v>55</v>
      </c>
      <c r="BL139" s="54" t="s">
        <v>56</v>
      </c>
      <c r="BM139" s="54" t="s">
        <v>57</v>
      </c>
      <c r="BN139" s="54" t="s">
        <v>71</v>
      </c>
      <c r="BO139" s="145"/>
      <c r="BP139" s="270"/>
      <c r="BQ139" s="277"/>
      <c r="BR139" s="272" t="s">
        <v>72</v>
      </c>
      <c r="BS139" s="273"/>
      <c r="BT139" s="274" t="s">
        <v>73</v>
      </c>
      <c r="BU139" s="275"/>
      <c r="BV139" s="274" t="s">
        <v>74</v>
      </c>
      <c r="BW139" s="275"/>
      <c r="BX139" s="272" t="s">
        <v>75</v>
      </c>
      <c r="BY139" s="273"/>
      <c r="BZ139" s="272" t="s">
        <v>76</v>
      </c>
      <c r="CA139" s="273"/>
      <c r="CB139" s="272" t="s">
        <v>77</v>
      </c>
      <c r="CC139" s="273"/>
      <c r="CD139" s="272" t="s">
        <v>78</v>
      </c>
      <c r="CE139" s="273"/>
      <c r="CF139" s="267"/>
      <c r="CG139" s="268"/>
      <c r="CH139" s="270"/>
      <c r="CI139" s="206"/>
    </row>
    <row r="140" spans="2:87" ht="16.5" thickTop="1" thickBot="1" x14ac:dyDescent="0.3">
      <c r="B140" s="142"/>
      <c r="C140" s="48">
        <v>1</v>
      </c>
      <c r="D140" s="154" t="str">
        <f>K141</f>
        <v>INSUFICIENCIA VENOSA</v>
      </c>
      <c r="E140" s="154">
        <f t="shared" ref="E140:F150" si="106">Z141</f>
        <v>177</v>
      </c>
      <c r="F140" s="155">
        <f t="shared" si="106"/>
        <v>730</v>
      </c>
      <c r="G140" s="155">
        <f>+Tabla156791011[[#This Row],[H]]+Tabla156791011[[#This Row],[M]]</f>
        <v>907</v>
      </c>
      <c r="H140" s="156">
        <f>G140/G151</f>
        <v>0.73920130399348005</v>
      </c>
      <c r="I140" s="145"/>
      <c r="J140" s="271"/>
      <c r="K140" s="278"/>
      <c r="L140" s="51" t="s">
        <v>55</v>
      </c>
      <c r="M140" s="86" t="s">
        <v>56</v>
      </c>
      <c r="N140" s="87" t="s">
        <v>55</v>
      </c>
      <c r="O140" s="86" t="s">
        <v>56</v>
      </c>
      <c r="P140" s="87" t="s">
        <v>55</v>
      </c>
      <c r="Q140" s="86" t="s">
        <v>56</v>
      </c>
      <c r="R140" s="87" t="s">
        <v>55</v>
      </c>
      <c r="S140" s="86" t="s">
        <v>56</v>
      </c>
      <c r="T140" s="87" t="s">
        <v>55</v>
      </c>
      <c r="U140" s="86" t="s">
        <v>56</v>
      </c>
      <c r="V140" s="87" t="s">
        <v>55</v>
      </c>
      <c r="W140" s="86" t="s">
        <v>56</v>
      </c>
      <c r="X140" s="87" t="s">
        <v>55</v>
      </c>
      <c r="Y140" s="88" t="s">
        <v>56</v>
      </c>
      <c r="Z140" s="89" t="s">
        <v>55</v>
      </c>
      <c r="AA140" s="90" t="s">
        <v>56</v>
      </c>
      <c r="AB140" s="271"/>
      <c r="AC140" s="143"/>
      <c r="AE140" s="142"/>
      <c r="AF140" s="48">
        <v>1</v>
      </c>
      <c r="AG140" s="154" t="str">
        <f>AN141</f>
        <v>PROLAPSO UTEROVAGINAL</v>
      </c>
      <c r="AH140" s="154">
        <f t="shared" ref="AH140:AI150" si="107">BC141</f>
        <v>0</v>
      </c>
      <c r="AI140" s="155">
        <f t="shared" si="107"/>
        <v>323</v>
      </c>
      <c r="AJ140" s="155">
        <f>+Tabla1567910112629[[#This Row],[H]]+Tabla1567910112629[[#This Row],[M]]</f>
        <v>323</v>
      </c>
      <c r="AK140" s="156">
        <f>AJ140/AJ151</f>
        <v>0.18877849210987727</v>
      </c>
      <c r="AL140" s="145"/>
      <c r="AM140" s="270"/>
      <c r="AN140" s="278"/>
      <c r="AO140" s="51" t="s">
        <v>55</v>
      </c>
      <c r="AP140" s="86" t="s">
        <v>56</v>
      </c>
      <c r="AQ140" s="87" t="s">
        <v>55</v>
      </c>
      <c r="AR140" s="86" t="s">
        <v>56</v>
      </c>
      <c r="AS140" s="87" t="s">
        <v>55</v>
      </c>
      <c r="AT140" s="86" t="s">
        <v>56</v>
      </c>
      <c r="AU140" s="87" t="s">
        <v>55</v>
      </c>
      <c r="AV140" s="86" t="s">
        <v>56</v>
      </c>
      <c r="AW140" s="87" t="s">
        <v>55</v>
      </c>
      <c r="AX140" s="86" t="s">
        <v>56</v>
      </c>
      <c r="AY140" s="87" t="s">
        <v>55</v>
      </c>
      <c r="AZ140" s="86" t="s">
        <v>56</v>
      </c>
      <c r="BA140" s="87" t="s">
        <v>55</v>
      </c>
      <c r="BB140" s="88" t="s">
        <v>56</v>
      </c>
      <c r="BC140" s="89" t="s">
        <v>55</v>
      </c>
      <c r="BD140" s="90" t="s">
        <v>56</v>
      </c>
      <c r="BE140" s="271"/>
      <c r="BF140" s="206"/>
      <c r="BH140" s="142"/>
      <c r="BI140" s="48">
        <v>1</v>
      </c>
      <c r="BJ140" s="154" t="str">
        <f>BQ141</f>
        <v>HEMANGIOMA - DE CUALQUIER SITIO</v>
      </c>
      <c r="BK140" s="154">
        <f t="shared" ref="BK140:BL144" si="108">CF141</f>
        <v>0</v>
      </c>
      <c r="BL140" s="155">
        <f t="shared" si="108"/>
        <v>2</v>
      </c>
      <c r="BM140" s="155">
        <f>+Tabla1567910112135[[#This Row],[H]]+Tabla1567910112135[[#This Row],[M]]</f>
        <v>2</v>
      </c>
      <c r="BN140" s="156">
        <f>BM140/BM151</f>
        <v>0.33333333333333331</v>
      </c>
      <c r="BO140" s="145"/>
      <c r="BP140" s="270"/>
      <c r="BQ140" s="278"/>
      <c r="BR140" s="51" t="s">
        <v>55</v>
      </c>
      <c r="BS140" s="86" t="s">
        <v>56</v>
      </c>
      <c r="BT140" s="87" t="s">
        <v>55</v>
      </c>
      <c r="BU140" s="86" t="s">
        <v>56</v>
      </c>
      <c r="BV140" s="87" t="s">
        <v>55</v>
      </c>
      <c r="BW140" s="86" t="s">
        <v>56</v>
      </c>
      <c r="BX140" s="87" t="s">
        <v>55</v>
      </c>
      <c r="BY140" s="86" t="s">
        <v>56</v>
      </c>
      <c r="BZ140" s="87" t="s">
        <v>55</v>
      </c>
      <c r="CA140" s="86" t="s">
        <v>56</v>
      </c>
      <c r="CB140" s="87" t="s">
        <v>55</v>
      </c>
      <c r="CC140" s="86" t="s">
        <v>56</v>
      </c>
      <c r="CD140" s="87" t="s">
        <v>55</v>
      </c>
      <c r="CE140" s="88" t="s">
        <v>56</v>
      </c>
      <c r="CF140" s="89" t="s">
        <v>55</v>
      </c>
      <c r="CG140" s="90" t="s">
        <v>56</v>
      </c>
      <c r="CH140" s="271"/>
      <c r="CI140" s="206"/>
    </row>
    <row r="141" spans="2:87" ht="15.75" thickTop="1" x14ac:dyDescent="0.25">
      <c r="B141" s="142"/>
      <c r="C141" s="49">
        <v>2</v>
      </c>
      <c r="D141" s="157" t="str">
        <f t="shared" ref="D141:D149" si="109">K142</f>
        <v>ATEROSCLEROSIS DE LAS ARTERIAS DE LOS MIEMBROS</v>
      </c>
      <c r="E141" s="157">
        <f t="shared" si="106"/>
        <v>17</v>
      </c>
      <c r="F141" s="158">
        <f t="shared" si="106"/>
        <v>13</v>
      </c>
      <c r="G141" s="158">
        <f>+Tabla156791011[[#This Row],[H]]+Tabla156791011[[#This Row],[M]]</f>
        <v>30</v>
      </c>
      <c r="H141" s="159">
        <f>G141/G151</f>
        <v>2.4449877750611249E-2</v>
      </c>
      <c r="I141" s="145"/>
      <c r="J141" s="163">
        <v>1</v>
      </c>
      <c r="K141" s="164" t="s">
        <v>147</v>
      </c>
      <c r="L141" s="165">
        <v>0</v>
      </c>
      <c r="M141" s="166">
        <v>0</v>
      </c>
      <c r="N141" s="165">
        <v>0</v>
      </c>
      <c r="O141" s="166">
        <v>0</v>
      </c>
      <c r="P141" s="165">
        <v>0</v>
      </c>
      <c r="Q141" s="166">
        <v>0</v>
      </c>
      <c r="R141" s="165">
        <v>0</v>
      </c>
      <c r="S141" s="166">
        <v>0</v>
      </c>
      <c r="T141" s="165">
        <v>1</v>
      </c>
      <c r="U141" s="166">
        <v>6</v>
      </c>
      <c r="V141" s="165">
        <v>46</v>
      </c>
      <c r="W141" s="166">
        <v>296</v>
      </c>
      <c r="X141" s="165">
        <v>130</v>
      </c>
      <c r="Y141" s="166">
        <v>428</v>
      </c>
      <c r="Z141" s="167">
        <f t="shared" ref="Z141:AA152" si="110">L141+N141+P141+R141+T141+V141+X141</f>
        <v>177</v>
      </c>
      <c r="AA141" s="168">
        <f t="shared" si="110"/>
        <v>730</v>
      </c>
      <c r="AB141" s="169">
        <f>SUM(Z141:AA141)</f>
        <v>907</v>
      </c>
      <c r="AC141" s="143"/>
      <c r="AE141" s="142"/>
      <c r="AF141" s="49">
        <v>2</v>
      </c>
      <c r="AG141" s="157" t="str">
        <f t="shared" ref="AG141:AG149" si="111">AN142</f>
        <v>LEIOMIOMA DEL UTERO</v>
      </c>
      <c r="AH141" s="157">
        <f t="shared" si="107"/>
        <v>0</v>
      </c>
      <c r="AI141" s="158">
        <f t="shared" si="107"/>
        <v>233</v>
      </c>
      <c r="AJ141" s="158">
        <f>+Tabla1567910112629[[#This Row],[H]]+Tabla1567910112629[[#This Row],[M]]</f>
        <v>233</v>
      </c>
      <c r="AK141" s="159">
        <f>AJ141/AJ151</f>
        <v>0.13617767387492694</v>
      </c>
      <c r="AL141" s="145"/>
      <c r="AM141" s="163">
        <v>1</v>
      </c>
      <c r="AN141" s="164" t="s">
        <v>152</v>
      </c>
      <c r="AO141" s="165">
        <v>0</v>
      </c>
      <c r="AP141" s="166">
        <v>0</v>
      </c>
      <c r="AQ141" s="165">
        <v>0</v>
      </c>
      <c r="AR141" s="166">
        <v>0</v>
      </c>
      <c r="AS141" s="165">
        <v>0</v>
      </c>
      <c r="AT141" s="166">
        <v>0</v>
      </c>
      <c r="AU141" s="165">
        <v>0</v>
      </c>
      <c r="AV141" s="166">
        <v>0</v>
      </c>
      <c r="AW141" s="165">
        <v>0</v>
      </c>
      <c r="AX141" s="166">
        <v>0</v>
      </c>
      <c r="AY141" s="165">
        <v>0</v>
      </c>
      <c r="AZ141" s="166">
        <v>84</v>
      </c>
      <c r="BA141" s="165">
        <v>0</v>
      </c>
      <c r="BB141" s="166">
        <v>239</v>
      </c>
      <c r="BC141" s="167">
        <f t="shared" ref="BC141:BD152" si="112">AO141+AQ141+AS141+AU141+AW141+AY141+BA141</f>
        <v>0</v>
      </c>
      <c r="BD141" s="168">
        <f t="shared" si="112"/>
        <v>323</v>
      </c>
      <c r="BE141" s="169">
        <f>SUM(BC141:BD141)</f>
        <v>323</v>
      </c>
      <c r="BF141" s="206"/>
      <c r="BH141" s="142"/>
      <c r="BI141" s="49">
        <v>2</v>
      </c>
      <c r="BJ141" s="157" t="str">
        <f t="shared" ref="BJ141:BJ144" si="113">BQ142</f>
        <v>SECUELAS DE TRAUMATISMO DE NERVIO DE MIEMBRO SUPERIOR</v>
      </c>
      <c r="BK141" s="157">
        <f t="shared" si="108"/>
        <v>1</v>
      </c>
      <c r="BL141" s="158">
        <f t="shared" si="108"/>
        <v>0</v>
      </c>
      <c r="BM141" s="158">
        <f>+Tabla1567910112135[[#This Row],[H]]+Tabla1567910112135[[#This Row],[M]]</f>
        <v>1</v>
      </c>
      <c r="BN141" s="159">
        <f>BM141/BM151</f>
        <v>0.16666666666666666</v>
      </c>
      <c r="BO141" s="145"/>
      <c r="BP141" s="163">
        <v>1</v>
      </c>
      <c r="BQ141" s="164" t="s">
        <v>196</v>
      </c>
      <c r="BR141" s="165">
        <v>0</v>
      </c>
      <c r="BS141" s="166">
        <v>0</v>
      </c>
      <c r="BT141" s="165">
        <v>0</v>
      </c>
      <c r="BU141" s="166">
        <v>2</v>
      </c>
      <c r="BV141" s="165">
        <v>0</v>
      </c>
      <c r="BW141" s="166">
        <v>0</v>
      </c>
      <c r="BX141" s="165">
        <v>0</v>
      </c>
      <c r="BY141" s="166">
        <v>0</v>
      </c>
      <c r="BZ141" s="165">
        <v>0</v>
      </c>
      <c r="CA141" s="166">
        <v>0</v>
      </c>
      <c r="CB141" s="165">
        <v>0</v>
      </c>
      <c r="CC141" s="166">
        <v>0</v>
      </c>
      <c r="CD141" s="165">
        <v>0</v>
      </c>
      <c r="CE141" s="166">
        <v>0</v>
      </c>
      <c r="CF141" s="167">
        <f t="shared" ref="CF141:CG152" si="114">BR141+BT141+BV141+BX141+BZ141+CB141+CD141</f>
        <v>0</v>
      </c>
      <c r="CG141" s="168">
        <f t="shared" si="114"/>
        <v>2</v>
      </c>
      <c r="CH141" s="169">
        <f>SUM(CF141:CG141)</f>
        <v>2</v>
      </c>
      <c r="CI141" s="206"/>
    </row>
    <row r="142" spans="2:87" x14ac:dyDescent="0.25">
      <c r="B142" s="142"/>
      <c r="C142" s="49">
        <v>3</v>
      </c>
      <c r="D142" s="157" t="str">
        <f t="shared" si="109"/>
        <v>LINFEDEMA - NO CLASIFICADO EN OTRA PARTE</v>
      </c>
      <c r="E142" s="157">
        <f t="shared" si="106"/>
        <v>9</v>
      </c>
      <c r="F142" s="158">
        <f t="shared" si="106"/>
        <v>15</v>
      </c>
      <c r="G142" s="158">
        <f>+Tabla156791011[[#This Row],[H]]+Tabla156791011[[#This Row],[M]]</f>
        <v>24</v>
      </c>
      <c r="H142" s="159">
        <f>G142/G151</f>
        <v>1.9559902200488997E-2</v>
      </c>
      <c r="I142" s="145"/>
      <c r="J142" s="170">
        <v>2</v>
      </c>
      <c r="K142" s="157" t="s">
        <v>209</v>
      </c>
      <c r="L142" s="171">
        <v>0</v>
      </c>
      <c r="M142" s="172">
        <v>0</v>
      </c>
      <c r="N142" s="171">
        <v>0</v>
      </c>
      <c r="O142" s="172">
        <v>0</v>
      </c>
      <c r="P142" s="171">
        <v>0</v>
      </c>
      <c r="Q142" s="172">
        <v>0</v>
      </c>
      <c r="R142" s="171">
        <v>0</v>
      </c>
      <c r="S142" s="172">
        <v>0</v>
      </c>
      <c r="T142" s="171">
        <v>0</v>
      </c>
      <c r="U142" s="172">
        <v>0</v>
      </c>
      <c r="V142" s="171">
        <v>1</v>
      </c>
      <c r="W142" s="172">
        <v>0</v>
      </c>
      <c r="X142" s="171">
        <v>16</v>
      </c>
      <c r="Y142" s="172">
        <v>13</v>
      </c>
      <c r="Z142" s="173">
        <f t="shared" si="110"/>
        <v>17</v>
      </c>
      <c r="AA142" s="174">
        <f t="shared" si="110"/>
        <v>13</v>
      </c>
      <c r="AB142" s="175">
        <f t="shared" ref="AB142:AB151" si="115">SUM(Z142:AA142)</f>
        <v>30</v>
      </c>
      <c r="AC142" s="143"/>
      <c r="AE142" s="142"/>
      <c r="AF142" s="49">
        <v>3</v>
      </c>
      <c r="AG142" s="157" t="str">
        <f t="shared" si="111"/>
        <v>HEMORRAGIA UTERINA ANORMAL</v>
      </c>
      <c r="AH142" s="157">
        <f t="shared" si="107"/>
        <v>0</v>
      </c>
      <c r="AI142" s="158">
        <f t="shared" si="107"/>
        <v>162</v>
      </c>
      <c r="AJ142" s="158">
        <f>+Tabla1567910112629[[#This Row],[H]]+Tabla1567910112629[[#This Row],[M]]</f>
        <v>162</v>
      </c>
      <c r="AK142" s="159">
        <f>AJ142/AJ151</f>
        <v>9.4681472822910576E-2</v>
      </c>
      <c r="AL142" s="145"/>
      <c r="AM142" s="170">
        <v>2</v>
      </c>
      <c r="AN142" s="157" t="s">
        <v>158</v>
      </c>
      <c r="AO142" s="171">
        <v>0</v>
      </c>
      <c r="AP142" s="172">
        <v>0</v>
      </c>
      <c r="AQ142" s="171">
        <v>0</v>
      </c>
      <c r="AR142" s="172">
        <v>0</v>
      </c>
      <c r="AS142" s="171">
        <v>0</v>
      </c>
      <c r="AT142" s="172">
        <v>0</v>
      </c>
      <c r="AU142" s="171">
        <v>0</v>
      </c>
      <c r="AV142" s="172">
        <v>0</v>
      </c>
      <c r="AW142" s="171">
        <v>0</v>
      </c>
      <c r="AX142" s="172">
        <v>2</v>
      </c>
      <c r="AY142" s="171">
        <v>0</v>
      </c>
      <c r="AZ142" s="172">
        <v>220</v>
      </c>
      <c r="BA142" s="171">
        <v>0</v>
      </c>
      <c r="BB142" s="172">
        <v>11</v>
      </c>
      <c r="BC142" s="173">
        <f t="shared" si="112"/>
        <v>0</v>
      </c>
      <c r="BD142" s="174">
        <f t="shared" si="112"/>
        <v>233</v>
      </c>
      <c r="BE142" s="175">
        <f t="shared" ref="BE142:BE151" si="116">SUM(BC142:BD142)</f>
        <v>233</v>
      </c>
      <c r="BF142" s="206"/>
      <c r="BH142" s="142"/>
      <c r="BI142" s="49">
        <v>3</v>
      </c>
      <c r="BJ142" s="157" t="str">
        <f t="shared" si="113"/>
        <v xml:space="preserve"> TRASTORNOS DE ARTERIAS - ARTERIOLAS Y VASOS CAPILARES EN ENFERMEDADES CLASIFICADAS EN OTRA PARTE</v>
      </c>
      <c r="BK142" s="157">
        <f t="shared" si="108"/>
        <v>0</v>
      </c>
      <c r="BL142" s="158">
        <f t="shared" si="108"/>
        <v>1</v>
      </c>
      <c r="BM142" s="158">
        <f>+Tabla1567910112135[[#This Row],[H]]+Tabla1567910112135[[#This Row],[M]]</f>
        <v>1</v>
      </c>
      <c r="BN142" s="159">
        <f>BM142/BM151</f>
        <v>0.16666666666666666</v>
      </c>
      <c r="BO142" s="145"/>
      <c r="BP142" s="170">
        <v>2</v>
      </c>
      <c r="BQ142" s="157" t="s">
        <v>271</v>
      </c>
      <c r="BR142" s="171">
        <v>0</v>
      </c>
      <c r="BS142" s="172">
        <v>0</v>
      </c>
      <c r="BT142" s="171">
        <v>0</v>
      </c>
      <c r="BU142" s="172">
        <v>0</v>
      </c>
      <c r="BV142" s="171">
        <v>0</v>
      </c>
      <c r="BW142" s="172">
        <v>0</v>
      </c>
      <c r="BX142" s="171">
        <v>1</v>
      </c>
      <c r="BY142" s="172">
        <v>0</v>
      </c>
      <c r="BZ142" s="171">
        <v>0</v>
      </c>
      <c r="CA142" s="172">
        <v>0</v>
      </c>
      <c r="CB142" s="171">
        <v>0</v>
      </c>
      <c r="CC142" s="172">
        <v>0</v>
      </c>
      <c r="CD142" s="171">
        <v>0</v>
      </c>
      <c r="CE142" s="172">
        <v>0</v>
      </c>
      <c r="CF142" s="173">
        <f t="shared" si="114"/>
        <v>1</v>
      </c>
      <c r="CG142" s="174">
        <f t="shared" si="114"/>
        <v>0</v>
      </c>
      <c r="CH142" s="175">
        <f t="shared" ref="CH142:CH151" si="117">SUM(CF142:CG142)</f>
        <v>1</v>
      </c>
      <c r="CI142" s="206"/>
    </row>
    <row r="143" spans="2:87" x14ac:dyDescent="0.25">
      <c r="B143" s="142"/>
      <c r="C143" s="49">
        <v>4</v>
      </c>
      <c r="D143" s="157" t="str">
        <f t="shared" si="109"/>
        <v>DIABETES MELLITUS NO INSULINODEPENDIENTE - CON COMPLICACIONES MULTIPLES</v>
      </c>
      <c r="E143" s="157">
        <f t="shared" si="106"/>
        <v>10</v>
      </c>
      <c r="F143" s="158">
        <f t="shared" si="106"/>
        <v>13</v>
      </c>
      <c r="G143" s="158">
        <f>+Tabla156791011[[#This Row],[H]]+Tabla156791011[[#This Row],[M]]</f>
        <v>23</v>
      </c>
      <c r="H143" s="159">
        <f>G143/G151</f>
        <v>1.8744906275468622E-2</v>
      </c>
      <c r="I143" s="145"/>
      <c r="J143" s="176">
        <v>3</v>
      </c>
      <c r="K143" s="177" t="s">
        <v>210</v>
      </c>
      <c r="L143" s="171">
        <v>0</v>
      </c>
      <c r="M143" s="172">
        <v>0</v>
      </c>
      <c r="N143" s="171">
        <v>0</v>
      </c>
      <c r="O143" s="172">
        <v>0</v>
      </c>
      <c r="P143" s="171">
        <v>0</v>
      </c>
      <c r="Q143" s="172">
        <v>0</v>
      </c>
      <c r="R143" s="171">
        <v>0</v>
      </c>
      <c r="S143" s="172">
        <v>0</v>
      </c>
      <c r="T143" s="171">
        <v>0</v>
      </c>
      <c r="U143" s="172">
        <v>0</v>
      </c>
      <c r="V143" s="171">
        <v>0</v>
      </c>
      <c r="W143" s="172">
        <v>5</v>
      </c>
      <c r="X143" s="171">
        <v>9</v>
      </c>
      <c r="Y143" s="172">
        <v>10</v>
      </c>
      <c r="Z143" s="173">
        <f t="shared" si="110"/>
        <v>9</v>
      </c>
      <c r="AA143" s="174">
        <f t="shared" si="110"/>
        <v>15</v>
      </c>
      <c r="AB143" s="175">
        <f t="shared" si="115"/>
        <v>24</v>
      </c>
      <c r="AC143" s="143"/>
      <c r="AE143" s="142"/>
      <c r="AF143" s="49">
        <v>4</v>
      </c>
      <c r="AG143" s="157" t="str">
        <f t="shared" si="111"/>
        <v>HIPERPLASIA DE GLANDULA DEL ENDOMETRIO</v>
      </c>
      <c r="AH143" s="157">
        <f t="shared" si="107"/>
        <v>0</v>
      </c>
      <c r="AI143" s="158">
        <f t="shared" si="107"/>
        <v>136</v>
      </c>
      <c r="AJ143" s="158">
        <f>+Tabla1567910112629[[#This Row],[H]]+Tabla1567910112629[[#This Row],[M]]</f>
        <v>136</v>
      </c>
      <c r="AK143" s="159">
        <f>AJ143/AJ151</f>
        <v>7.9485680888369381E-2</v>
      </c>
      <c r="AL143" s="145"/>
      <c r="AM143" s="176">
        <v>3</v>
      </c>
      <c r="AN143" s="177" t="s">
        <v>219</v>
      </c>
      <c r="AO143" s="171">
        <v>0</v>
      </c>
      <c r="AP143" s="172">
        <v>0</v>
      </c>
      <c r="AQ143" s="171">
        <v>0</v>
      </c>
      <c r="AR143" s="172">
        <v>0</v>
      </c>
      <c r="AS143" s="171">
        <v>0</v>
      </c>
      <c r="AT143" s="172">
        <v>0</v>
      </c>
      <c r="AU143" s="171">
        <v>0</v>
      </c>
      <c r="AV143" s="172">
        <v>0</v>
      </c>
      <c r="AW143" s="171">
        <v>0</v>
      </c>
      <c r="AX143" s="172">
        <v>0</v>
      </c>
      <c r="AY143" s="171">
        <v>0</v>
      </c>
      <c r="AZ143" s="172">
        <v>145</v>
      </c>
      <c r="BA143" s="171">
        <v>0</v>
      </c>
      <c r="BB143" s="172">
        <v>17</v>
      </c>
      <c r="BC143" s="173">
        <f t="shared" si="112"/>
        <v>0</v>
      </c>
      <c r="BD143" s="174">
        <f t="shared" si="112"/>
        <v>162</v>
      </c>
      <c r="BE143" s="175">
        <f t="shared" si="116"/>
        <v>162</v>
      </c>
      <c r="BF143" s="206"/>
      <c r="BH143" s="142"/>
      <c r="BI143" s="49">
        <v>4</v>
      </c>
      <c r="BJ143" s="157" t="str">
        <f t="shared" si="113"/>
        <v>EMBOLIA Y TROMBOSIS DE VENA NO ESPECIFICADA</v>
      </c>
      <c r="BK143" s="157">
        <f t="shared" si="108"/>
        <v>1</v>
      </c>
      <c r="BL143" s="158">
        <f t="shared" si="108"/>
        <v>0</v>
      </c>
      <c r="BM143" s="158">
        <f>+Tabla1567910112135[[#This Row],[H]]+Tabla1567910112135[[#This Row],[M]]</f>
        <v>1</v>
      </c>
      <c r="BN143" s="159">
        <f>BM143/BM151</f>
        <v>0.16666666666666666</v>
      </c>
      <c r="BO143" s="145"/>
      <c r="BP143" s="176">
        <v>3</v>
      </c>
      <c r="BQ143" s="177" t="s">
        <v>272</v>
      </c>
      <c r="BR143" s="171">
        <v>0</v>
      </c>
      <c r="BS143" s="172">
        <v>0</v>
      </c>
      <c r="BT143" s="171">
        <v>0</v>
      </c>
      <c r="BU143" s="172">
        <v>0</v>
      </c>
      <c r="BV143" s="171">
        <v>0</v>
      </c>
      <c r="BW143" s="172">
        <v>1</v>
      </c>
      <c r="BX143" s="171">
        <v>0</v>
      </c>
      <c r="BY143" s="172">
        <v>0</v>
      </c>
      <c r="BZ143" s="171">
        <v>0</v>
      </c>
      <c r="CA143" s="172">
        <v>0</v>
      </c>
      <c r="CB143" s="171">
        <v>0</v>
      </c>
      <c r="CC143" s="172">
        <v>0</v>
      </c>
      <c r="CD143" s="171">
        <v>0</v>
      </c>
      <c r="CE143" s="172">
        <v>0</v>
      </c>
      <c r="CF143" s="173">
        <f t="shared" si="114"/>
        <v>0</v>
      </c>
      <c r="CG143" s="174">
        <f t="shared" si="114"/>
        <v>1</v>
      </c>
      <c r="CH143" s="175">
        <f t="shared" si="117"/>
        <v>1</v>
      </c>
      <c r="CI143" s="206"/>
    </row>
    <row r="144" spans="2:87" x14ac:dyDescent="0.25">
      <c r="B144" s="142"/>
      <c r="C144" s="49">
        <v>5</v>
      </c>
      <c r="D144" s="157" t="str">
        <f t="shared" si="109"/>
        <v>DIABETES MELLITUS INSULINODEPENDIENTE - CON COMPLICACIONES MULTIPLES</v>
      </c>
      <c r="E144" s="157">
        <f t="shared" si="106"/>
        <v>11</v>
      </c>
      <c r="F144" s="158">
        <f t="shared" si="106"/>
        <v>12</v>
      </c>
      <c r="G144" s="158">
        <f>+Tabla156791011[[#This Row],[H]]+Tabla156791011[[#This Row],[M]]</f>
        <v>23</v>
      </c>
      <c r="H144" s="159">
        <f>G144/G151</f>
        <v>1.8744906275468622E-2</v>
      </c>
      <c r="I144" s="145"/>
      <c r="J144" s="170">
        <v>4</v>
      </c>
      <c r="K144" s="157" t="s">
        <v>211</v>
      </c>
      <c r="L144" s="171">
        <v>0</v>
      </c>
      <c r="M144" s="172">
        <v>0</v>
      </c>
      <c r="N144" s="171">
        <v>0</v>
      </c>
      <c r="O144" s="172">
        <v>0</v>
      </c>
      <c r="P144" s="171">
        <v>0</v>
      </c>
      <c r="Q144" s="172">
        <v>0</v>
      </c>
      <c r="R144" s="171">
        <v>0</v>
      </c>
      <c r="S144" s="172">
        <v>0</v>
      </c>
      <c r="T144" s="171">
        <v>0</v>
      </c>
      <c r="U144" s="172">
        <v>0</v>
      </c>
      <c r="V144" s="171">
        <v>1</v>
      </c>
      <c r="W144" s="172">
        <v>0</v>
      </c>
      <c r="X144" s="171">
        <v>9</v>
      </c>
      <c r="Y144" s="172">
        <v>13</v>
      </c>
      <c r="Z144" s="173">
        <f t="shared" si="110"/>
        <v>10</v>
      </c>
      <c r="AA144" s="174">
        <f t="shared" si="110"/>
        <v>13</v>
      </c>
      <c r="AB144" s="175">
        <f t="shared" si="115"/>
        <v>23</v>
      </c>
      <c r="AC144" s="143"/>
      <c r="AE144" s="142"/>
      <c r="AF144" s="49">
        <v>5</v>
      </c>
      <c r="AG144" s="157" t="str">
        <f t="shared" si="111"/>
        <v>TUMOR DE COMPORTAMIENTO INCIERTO DEL OVARIO</v>
      </c>
      <c r="AH144" s="157">
        <f t="shared" si="107"/>
        <v>0</v>
      </c>
      <c r="AI144" s="158">
        <f t="shared" si="107"/>
        <v>72</v>
      </c>
      <c r="AJ144" s="158">
        <f>+Tabla1567910112629[[#This Row],[H]]+Tabla1567910112629[[#This Row],[M]]</f>
        <v>72</v>
      </c>
      <c r="AK144" s="159">
        <f>AJ144/AJ151</f>
        <v>4.2080654587960259E-2</v>
      </c>
      <c r="AL144" s="145"/>
      <c r="AM144" s="170">
        <v>4</v>
      </c>
      <c r="AN144" s="157" t="s">
        <v>159</v>
      </c>
      <c r="AO144" s="171">
        <v>0</v>
      </c>
      <c r="AP144" s="172">
        <v>0</v>
      </c>
      <c r="AQ144" s="171">
        <v>0</v>
      </c>
      <c r="AR144" s="172">
        <v>0</v>
      </c>
      <c r="AS144" s="171">
        <v>0</v>
      </c>
      <c r="AT144" s="172">
        <v>0</v>
      </c>
      <c r="AU144" s="171">
        <v>0</v>
      </c>
      <c r="AV144" s="172">
        <v>0</v>
      </c>
      <c r="AW144" s="171">
        <v>0</v>
      </c>
      <c r="AX144" s="172">
        <v>1</v>
      </c>
      <c r="AY144" s="171">
        <v>0</v>
      </c>
      <c r="AZ144" s="172">
        <v>95</v>
      </c>
      <c r="BA144" s="171">
        <v>0</v>
      </c>
      <c r="BB144" s="172">
        <v>40</v>
      </c>
      <c r="BC144" s="173">
        <f t="shared" si="112"/>
        <v>0</v>
      </c>
      <c r="BD144" s="174">
        <f t="shared" si="112"/>
        <v>136</v>
      </c>
      <c r="BE144" s="175">
        <f t="shared" si="116"/>
        <v>136</v>
      </c>
      <c r="BF144" s="206"/>
      <c r="BH144" s="142"/>
      <c r="BI144" s="49">
        <v>5</v>
      </c>
      <c r="BJ144" s="157" t="str">
        <f t="shared" si="113"/>
        <v>LINFANGIOMA - DE CUALQUIER SITIO</v>
      </c>
      <c r="BK144" s="157">
        <f t="shared" si="108"/>
        <v>0</v>
      </c>
      <c r="BL144" s="158">
        <f t="shared" si="108"/>
        <v>1</v>
      </c>
      <c r="BM144" s="158">
        <f>+Tabla1567910112135[[#This Row],[H]]+Tabla1567910112135[[#This Row],[M]]</f>
        <v>1</v>
      </c>
      <c r="BN144" s="159">
        <f>BM144/BM151</f>
        <v>0.16666666666666666</v>
      </c>
      <c r="BO144" s="145"/>
      <c r="BP144" s="170">
        <v>4</v>
      </c>
      <c r="BQ144" s="157" t="s">
        <v>273</v>
      </c>
      <c r="BR144" s="171">
        <v>0</v>
      </c>
      <c r="BS144" s="172">
        <v>0</v>
      </c>
      <c r="BT144" s="171">
        <v>0</v>
      </c>
      <c r="BU144" s="172">
        <v>0</v>
      </c>
      <c r="BV144" s="171">
        <v>0</v>
      </c>
      <c r="BW144" s="172">
        <v>0</v>
      </c>
      <c r="BX144" s="171">
        <v>1</v>
      </c>
      <c r="BY144" s="172">
        <v>0</v>
      </c>
      <c r="BZ144" s="171">
        <v>0</v>
      </c>
      <c r="CA144" s="172">
        <v>0</v>
      </c>
      <c r="CB144" s="171">
        <v>0</v>
      </c>
      <c r="CC144" s="172">
        <v>0</v>
      </c>
      <c r="CD144" s="171">
        <v>0</v>
      </c>
      <c r="CE144" s="172">
        <v>0</v>
      </c>
      <c r="CF144" s="173">
        <f t="shared" si="114"/>
        <v>1</v>
      </c>
      <c r="CG144" s="174">
        <f t="shared" si="114"/>
        <v>0</v>
      </c>
      <c r="CH144" s="175">
        <f t="shared" si="117"/>
        <v>1</v>
      </c>
      <c r="CI144" s="206"/>
    </row>
    <row r="145" spans="2:87" x14ac:dyDescent="0.25">
      <c r="B145" s="142"/>
      <c r="C145" s="49">
        <v>6</v>
      </c>
      <c r="D145" s="157" t="str">
        <f t="shared" si="109"/>
        <v>DIABETES MELLITUS INSULINODEPENDIENTE - CON COMPLICACIONES CIRCULATORIAS PERIFERICAS</v>
      </c>
      <c r="E145" s="157">
        <f t="shared" si="106"/>
        <v>9</v>
      </c>
      <c r="F145" s="158">
        <f t="shared" si="106"/>
        <v>10</v>
      </c>
      <c r="G145" s="158">
        <f>+Tabla156791011[[#This Row],[H]]+Tabla156791011[[#This Row],[M]]</f>
        <v>19</v>
      </c>
      <c r="H145" s="159">
        <f>G145/G151</f>
        <v>1.5484922575387123E-2</v>
      </c>
      <c r="I145" s="145"/>
      <c r="J145" s="176">
        <v>5</v>
      </c>
      <c r="K145" s="177" t="s">
        <v>212</v>
      </c>
      <c r="L145" s="171">
        <v>0</v>
      </c>
      <c r="M145" s="172">
        <v>0</v>
      </c>
      <c r="N145" s="171">
        <v>0</v>
      </c>
      <c r="O145" s="172">
        <v>0</v>
      </c>
      <c r="P145" s="171">
        <v>0</v>
      </c>
      <c r="Q145" s="172">
        <v>0</v>
      </c>
      <c r="R145" s="171">
        <v>0</v>
      </c>
      <c r="S145" s="172">
        <v>0</v>
      </c>
      <c r="T145" s="171">
        <v>0</v>
      </c>
      <c r="U145" s="172">
        <v>0</v>
      </c>
      <c r="V145" s="171">
        <v>3</v>
      </c>
      <c r="W145" s="172">
        <v>0</v>
      </c>
      <c r="X145" s="171">
        <v>8</v>
      </c>
      <c r="Y145" s="172">
        <v>12</v>
      </c>
      <c r="Z145" s="173">
        <f t="shared" si="110"/>
        <v>11</v>
      </c>
      <c r="AA145" s="174">
        <f t="shared" si="110"/>
        <v>12</v>
      </c>
      <c r="AB145" s="175">
        <f t="shared" si="115"/>
        <v>23</v>
      </c>
      <c r="AC145" s="143"/>
      <c r="AE145" s="142"/>
      <c r="AF145" s="49">
        <v>6</v>
      </c>
      <c r="AG145" s="157" t="str">
        <f t="shared" si="111"/>
        <v>CISTOCELE</v>
      </c>
      <c r="AH145" s="157">
        <f t="shared" si="107"/>
        <v>0</v>
      </c>
      <c r="AI145" s="158">
        <f t="shared" si="107"/>
        <v>61</v>
      </c>
      <c r="AJ145" s="158">
        <f>+Tabla1567910112629[[#This Row],[H]]+Tabla1567910112629[[#This Row],[M]]</f>
        <v>61</v>
      </c>
      <c r="AK145" s="159">
        <f>AJ145/AJ151</f>
        <v>3.5651665692577439E-2</v>
      </c>
      <c r="AL145" s="145"/>
      <c r="AM145" s="176">
        <v>5</v>
      </c>
      <c r="AN145" s="177" t="s">
        <v>220</v>
      </c>
      <c r="AO145" s="171">
        <v>0</v>
      </c>
      <c r="AP145" s="172">
        <v>0</v>
      </c>
      <c r="AQ145" s="171">
        <v>0</v>
      </c>
      <c r="AR145" s="172">
        <v>0</v>
      </c>
      <c r="AS145" s="171">
        <v>0</v>
      </c>
      <c r="AT145" s="172">
        <v>0</v>
      </c>
      <c r="AU145" s="171">
        <v>0</v>
      </c>
      <c r="AV145" s="172">
        <v>0</v>
      </c>
      <c r="AW145" s="171">
        <v>0</v>
      </c>
      <c r="AX145" s="172">
        <v>12</v>
      </c>
      <c r="AY145" s="171">
        <v>0</v>
      </c>
      <c r="AZ145" s="172">
        <v>44</v>
      </c>
      <c r="BA145" s="171">
        <v>0</v>
      </c>
      <c r="BB145" s="172">
        <v>16</v>
      </c>
      <c r="BC145" s="173">
        <f t="shared" si="112"/>
        <v>0</v>
      </c>
      <c r="BD145" s="174">
        <f t="shared" si="112"/>
        <v>72</v>
      </c>
      <c r="BE145" s="175">
        <f t="shared" si="116"/>
        <v>72</v>
      </c>
      <c r="BF145" s="206"/>
      <c r="BH145" s="142"/>
      <c r="BI145" s="49">
        <v>6</v>
      </c>
      <c r="BJ145" s="157"/>
      <c r="BK145" s="157"/>
      <c r="BL145" s="158"/>
      <c r="BM145" s="158"/>
      <c r="BN145" s="159">
        <f>BM145/BM151</f>
        <v>0</v>
      </c>
      <c r="BO145" s="145"/>
      <c r="BP145" s="176">
        <v>5</v>
      </c>
      <c r="BQ145" s="177" t="s">
        <v>274</v>
      </c>
      <c r="BR145" s="171">
        <v>0</v>
      </c>
      <c r="BS145" s="172">
        <v>0</v>
      </c>
      <c r="BT145" s="171">
        <v>0</v>
      </c>
      <c r="BU145" s="172">
        <v>0</v>
      </c>
      <c r="BV145" s="171">
        <v>0</v>
      </c>
      <c r="BW145" s="172">
        <v>1</v>
      </c>
      <c r="BX145" s="171">
        <v>0</v>
      </c>
      <c r="BY145" s="172">
        <v>0</v>
      </c>
      <c r="BZ145" s="171">
        <v>0</v>
      </c>
      <c r="CA145" s="172">
        <v>0</v>
      </c>
      <c r="CB145" s="171">
        <v>0</v>
      </c>
      <c r="CC145" s="172">
        <v>0</v>
      </c>
      <c r="CD145" s="171">
        <v>0</v>
      </c>
      <c r="CE145" s="172">
        <v>0</v>
      </c>
      <c r="CF145" s="173">
        <f t="shared" si="114"/>
        <v>0</v>
      </c>
      <c r="CG145" s="174">
        <f t="shared" si="114"/>
        <v>1</v>
      </c>
      <c r="CH145" s="175">
        <f t="shared" si="117"/>
        <v>1</v>
      </c>
      <c r="CI145" s="206"/>
    </row>
    <row r="146" spans="2:87" x14ac:dyDescent="0.25">
      <c r="B146" s="142"/>
      <c r="C146" s="49">
        <v>7</v>
      </c>
      <c r="D146" s="157" t="str">
        <f t="shared" si="109"/>
        <v>EMBOLIA Y TROMBOSIS DE OTRAS VENAS ESPECIFICADAS</v>
      </c>
      <c r="E146" s="157">
        <f t="shared" si="106"/>
        <v>5</v>
      </c>
      <c r="F146" s="158">
        <f t="shared" si="106"/>
        <v>11</v>
      </c>
      <c r="G146" s="158">
        <f>+Tabla156791011[[#This Row],[H]]+Tabla156791011[[#This Row],[M]]</f>
        <v>16</v>
      </c>
      <c r="H146" s="159">
        <f>G146/G151</f>
        <v>1.3039934800325998E-2</v>
      </c>
      <c r="I146" s="145"/>
      <c r="J146" s="170">
        <v>6</v>
      </c>
      <c r="K146" s="157" t="s">
        <v>213</v>
      </c>
      <c r="L146" s="171">
        <v>0</v>
      </c>
      <c r="M146" s="172">
        <v>0</v>
      </c>
      <c r="N146" s="171">
        <v>0</v>
      </c>
      <c r="O146" s="172">
        <v>0</v>
      </c>
      <c r="P146" s="171">
        <v>0</v>
      </c>
      <c r="Q146" s="172">
        <v>0</v>
      </c>
      <c r="R146" s="171">
        <v>0</v>
      </c>
      <c r="S146" s="172">
        <v>0</v>
      </c>
      <c r="T146" s="171">
        <v>0</v>
      </c>
      <c r="U146" s="172">
        <v>0</v>
      </c>
      <c r="V146" s="171">
        <v>4</v>
      </c>
      <c r="W146" s="172">
        <v>0</v>
      </c>
      <c r="X146" s="171">
        <v>5</v>
      </c>
      <c r="Y146" s="172">
        <v>10</v>
      </c>
      <c r="Z146" s="173">
        <f t="shared" si="110"/>
        <v>9</v>
      </c>
      <c r="AA146" s="174">
        <f t="shared" si="110"/>
        <v>10</v>
      </c>
      <c r="AB146" s="175">
        <f t="shared" si="115"/>
        <v>19</v>
      </c>
      <c r="AC146" s="143"/>
      <c r="AE146" s="142"/>
      <c r="AF146" s="49">
        <v>7</v>
      </c>
      <c r="AG146" s="157" t="str">
        <f t="shared" si="111"/>
        <v>POLIPO DEL CUERPO DEL UTERO</v>
      </c>
      <c r="AH146" s="157">
        <f t="shared" si="107"/>
        <v>0</v>
      </c>
      <c r="AI146" s="158">
        <f t="shared" si="107"/>
        <v>57</v>
      </c>
      <c r="AJ146" s="158">
        <f>+Tabla1567910112629[[#This Row],[H]]+Tabla1567910112629[[#This Row],[M]]</f>
        <v>57</v>
      </c>
      <c r="AK146" s="159">
        <f>AJ146/AJ151</f>
        <v>3.331385154880187E-2</v>
      </c>
      <c r="AL146" s="145"/>
      <c r="AM146" s="170">
        <v>6</v>
      </c>
      <c r="AN146" s="157" t="s">
        <v>221</v>
      </c>
      <c r="AO146" s="171">
        <v>0</v>
      </c>
      <c r="AP146" s="172">
        <v>0</v>
      </c>
      <c r="AQ146" s="171">
        <v>0</v>
      </c>
      <c r="AR146" s="172">
        <v>0</v>
      </c>
      <c r="AS146" s="171">
        <v>0</v>
      </c>
      <c r="AT146" s="172">
        <v>0</v>
      </c>
      <c r="AU146" s="171">
        <v>0</v>
      </c>
      <c r="AV146" s="172">
        <v>0</v>
      </c>
      <c r="AW146" s="171">
        <v>0</v>
      </c>
      <c r="AX146" s="172">
        <v>0</v>
      </c>
      <c r="AY146" s="171">
        <v>0</v>
      </c>
      <c r="AZ146" s="172">
        <v>20</v>
      </c>
      <c r="BA146" s="171">
        <v>0</v>
      </c>
      <c r="BB146" s="172">
        <v>41</v>
      </c>
      <c r="BC146" s="173">
        <f t="shared" si="112"/>
        <v>0</v>
      </c>
      <c r="BD146" s="174">
        <f t="shared" si="112"/>
        <v>61</v>
      </c>
      <c r="BE146" s="175">
        <f t="shared" si="116"/>
        <v>61</v>
      </c>
      <c r="BF146" s="206"/>
      <c r="BH146" s="142"/>
      <c r="BI146" s="49">
        <v>7</v>
      </c>
      <c r="BJ146" s="157"/>
      <c r="BK146" s="157"/>
      <c r="BL146" s="158"/>
      <c r="BM146" s="158"/>
      <c r="BN146" s="159">
        <f>BM146/BM151</f>
        <v>0</v>
      </c>
      <c r="BO146" s="145"/>
      <c r="BP146" s="170">
        <v>6</v>
      </c>
      <c r="BQ146" s="157"/>
      <c r="BR146" s="171"/>
      <c r="BS146" s="172"/>
      <c r="BT146" s="171"/>
      <c r="BU146" s="172"/>
      <c r="BV146" s="171"/>
      <c r="BW146" s="172"/>
      <c r="BX146" s="171"/>
      <c r="BY146" s="172"/>
      <c r="BZ146" s="171"/>
      <c r="CA146" s="172"/>
      <c r="CB146" s="171"/>
      <c r="CC146" s="172"/>
      <c r="CD146" s="171"/>
      <c r="CE146" s="172"/>
      <c r="CF146" s="173">
        <f t="shared" si="114"/>
        <v>0</v>
      </c>
      <c r="CG146" s="174">
        <f t="shared" si="114"/>
        <v>0</v>
      </c>
      <c r="CH146" s="175">
        <f t="shared" si="117"/>
        <v>0</v>
      </c>
      <c r="CI146" s="206"/>
    </row>
    <row r="147" spans="2:87" x14ac:dyDescent="0.25">
      <c r="B147" s="142"/>
      <c r="C147" s="49">
        <v>8</v>
      </c>
      <c r="D147" s="157" t="str">
        <f t="shared" si="109"/>
        <v>VARICES PELVICAS</v>
      </c>
      <c r="E147" s="157">
        <f t="shared" si="106"/>
        <v>0</v>
      </c>
      <c r="F147" s="158">
        <f t="shared" si="106"/>
        <v>11</v>
      </c>
      <c r="G147" s="158">
        <f>+Tabla156791011[[#This Row],[H]]+Tabla156791011[[#This Row],[M]]</f>
        <v>11</v>
      </c>
      <c r="H147" s="159">
        <f>G147/G151</f>
        <v>8.9649551752241236E-3</v>
      </c>
      <c r="I147" s="145"/>
      <c r="J147" s="176">
        <v>7</v>
      </c>
      <c r="K147" s="177" t="s">
        <v>214</v>
      </c>
      <c r="L147" s="171">
        <v>0</v>
      </c>
      <c r="M147" s="172">
        <v>0</v>
      </c>
      <c r="N147" s="171">
        <v>0</v>
      </c>
      <c r="O147" s="172">
        <v>0</v>
      </c>
      <c r="P147" s="171">
        <v>0</v>
      </c>
      <c r="Q147" s="172">
        <v>0</v>
      </c>
      <c r="R147" s="171">
        <v>0</v>
      </c>
      <c r="S147" s="172">
        <v>0</v>
      </c>
      <c r="T147" s="171">
        <v>0</v>
      </c>
      <c r="U147" s="172">
        <v>0</v>
      </c>
      <c r="V147" s="171">
        <v>3</v>
      </c>
      <c r="W147" s="172">
        <v>5</v>
      </c>
      <c r="X147" s="171">
        <v>2</v>
      </c>
      <c r="Y147" s="172">
        <v>6</v>
      </c>
      <c r="Z147" s="173">
        <f t="shared" si="110"/>
        <v>5</v>
      </c>
      <c r="AA147" s="174">
        <f t="shared" si="110"/>
        <v>11</v>
      </c>
      <c r="AB147" s="175">
        <f t="shared" si="115"/>
        <v>16</v>
      </c>
      <c r="AC147" s="143"/>
      <c r="AE147" s="142"/>
      <c r="AF147" s="49">
        <v>8</v>
      </c>
      <c r="AG147" s="157" t="str">
        <f t="shared" si="111"/>
        <v>ESTERILIZACION</v>
      </c>
      <c r="AH147" s="157">
        <f t="shared" si="107"/>
        <v>0</v>
      </c>
      <c r="AI147" s="158">
        <f t="shared" si="107"/>
        <v>57</v>
      </c>
      <c r="AJ147" s="158">
        <f>+Tabla1567910112629[[#This Row],[H]]+Tabla1567910112629[[#This Row],[M]]</f>
        <v>57</v>
      </c>
      <c r="AK147" s="159">
        <f>AJ147/AJ151</f>
        <v>3.331385154880187E-2</v>
      </c>
      <c r="AL147" s="145"/>
      <c r="AM147" s="176">
        <v>7</v>
      </c>
      <c r="AN147" s="177" t="s">
        <v>223</v>
      </c>
      <c r="AO147" s="171">
        <v>0</v>
      </c>
      <c r="AP147" s="172">
        <v>0</v>
      </c>
      <c r="AQ147" s="171">
        <v>0</v>
      </c>
      <c r="AR147" s="172">
        <v>0</v>
      </c>
      <c r="AS147" s="171">
        <v>0</v>
      </c>
      <c r="AT147" s="172">
        <v>0</v>
      </c>
      <c r="AU147" s="171">
        <v>0</v>
      </c>
      <c r="AV147" s="172">
        <v>0</v>
      </c>
      <c r="AW147" s="171">
        <v>0</v>
      </c>
      <c r="AX147" s="172">
        <v>1</v>
      </c>
      <c r="AY147" s="171">
        <v>0</v>
      </c>
      <c r="AZ147" s="172">
        <v>46</v>
      </c>
      <c r="BA147" s="171">
        <v>0</v>
      </c>
      <c r="BB147" s="172">
        <v>10</v>
      </c>
      <c r="BC147" s="173">
        <f t="shared" si="112"/>
        <v>0</v>
      </c>
      <c r="BD147" s="174">
        <f t="shared" si="112"/>
        <v>57</v>
      </c>
      <c r="BE147" s="175">
        <f t="shared" si="116"/>
        <v>57</v>
      </c>
      <c r="BF147" s="206"/>
      <c r="BH147" s="142"/>
      <c r="BI147" s="49">
        <v>8</v>
      </c>
      <c r="BJ147" s="157"/>
      <c r="BK147" s="157"/>
      <c r="BL147" s="158"/>
      <c r="BM147" s="158"/>
      <c r="BN147" s="159">
        <f>BM147/BM151</f>
        <v>0</v>
      </c>
      <c r="BO147" s="145"/>
      <c r="BP147" s="176">
        <v>7</v>
      </c>
      <c r="BQ147" s="177"/>
      <c r="BR147" s="171"/>
      <c r="BS147" s="172"/>
      <c r="BT147" s="171"/>
      <c r="BU147" s="172"/>
      <c r="BV147" s="171"/>
      <c r="BW147" s="172"/>
      <c r="BX147" s="171"/>
      <c r="BY147" s="172"/>
      <c r="BZ147" s="171"/>
      <c r="CA147" s="172"/>
      <c r="CB147" s="171"/>
      <c r="CC147" s="172"/>
      <c r="CD147" s="171"/>
      <c r="CE147" s="172"/>
      <c r="CF147" s="173">
        <f t="shared" si="114"/>
        <v>0</v>
      </c>
      <c r="CG147" s="174">
        <f t="shared" si="114"/>
        <v>0</v>
      </c>
      <c r="CH147" s="175">
        <f t="shared" si="117"/>
        <v>0</v>
      </c>
      <c r="CI147" s="206"/>
    </row>
    <row r="148" spans="2:87" x14ac:dyDescent="0.25">
      <c r="B148" s="142"/>
      <c r="C148" s="49">
        <v>9</v>
      </c>
      <c r="D148" s="157" t="str">
        <f t="shared" si="109"/>
        <v>FLEBITIS Y TROMBOFLEBITIS DE LA VENA FEMORAL</v>
      </c>
      <c r="E148" s="157">
        <f t="shared" si="106"/>
        <v>6</v>
      </c>
      <c r="F148" s="158">
        <f t="shared" si="106"/>
        <v>2</v>
      </c>
      <c r="G148" s="158">
        <f>+Tabla156791011[[#This Row],[H]]+Tabla156791011[[#This Row],[M]]</f>
        <v>8</v>
      </c>
      <c r="H148" s="159">
        <f>G148/G151</f>
        <v>6.5199674001629989E-3</v>
      </c>
      <c r="I148" s="145"/>
      <c r="J148" s="170">
        <v>8</v>
      </c>
      <c r="K148" s="157" t="s">
        <v>215</v>
      </c>
      <c r="L148" s="171">
        <v>0</v>
      </c>
      <c r="M148" s="172">
        <v>0</v>
      </c>
      <c r="N148" s="171">
        <v>0</v>
      </c>
      <c r="O148" s="172">
        <v>0</v>
      </c>
      <c r="P148" s="171">
        <v>0</v>
      </c>
      <c r="Q148" s="172">
        <v>0</v>
      </c>
      <c r="R148" s="171">
        <v>0</v>
      </c>
      <c r="S148" s="172">
        <v>0</v>
      </c>
      <c r="T148" s="171">
        <v>0</v>
      </c>
      <c r="U148" s="172">
        <v>1</v>
      </c>
      <c r="V148" s="171">
        <v>0</v>
      </c>
      <c r="W148" s="172">
        <v>8</v>
      </c>
      <c r="X148" s="171">
        <v>0</v>
      </c>
      <c r="Y148" s="172">
        <v>2</v>
      </c>
      <c r="Z148" s="173">
        <f t="shared" si="110"/>
        <v>0</v>
      </c>
      <c r="AA148" s="174">
        <f t="shared" si="110"/>
        <v>11</v>
      </c>
      <c r="AB148" s="175">
        <f t="shared" si="115"/>
        <v>11</v>
      </c>
      <c r="AC148" s="143"/>
      <c r="AE148" s="142"/>
      <c r="AF148" s="49">
        <v>9</v>
      </c>
      <c r="AG148" s="157" t="str">
        <f t="shared" si="111"/>
        <v>ENTEROCELE VAGINAL</v>
      </c>
      <c r="AH148" s="157">
        <f t="shared" si="107"/>
        <v>0</v>
      </c>
      <c r="AI148" s="158">
        <f t="shared" si="107"/>
        <v>26</v>
      </c>
      <c r="AJ148" s="158">
        <f>+Tabla1567910112629[[#This Row],[H]]+Tabla1567910112629[[#This Row],[M]]</f>
        <v>26</v>
      </c>
      <c r="AK148" s="159">
        <f>AJ148/AJ151</f>
        <v>1.5195791934541203E-2</v>
      </c>
      <c r="AL148" s="145"/>
      <c r="AM148" s="170">
        <v>8</v>
      </c>
      <c r="AN148" s="157" t="s">
        <v>222</v>
      </c>
      <c r="AO148" s="171">
        <v>0</v>
      </c>
      <c r="AP148" s="172">
        <v>0</v>
      </c>
      <c r="AQ148" s="171">
        <v>0</v>
      </c>
      <c r="AR148" s="172">
        <v>0</v>
      </c>
      <c r="AS148" s="171">
        <v>0</v>
      </c>
      <c r="AT148" s="172">
        <v>0</v>
      </c>
      <c r="AU148" s="171">
        <v>0</v>
      </c>
      <c r="AV148" s="172">
        <v>0</v>
      </c>
      <c r="AW148" s="171">
        <v>0</v>
      </c>
      <c r="AX148" s="172">
        <v>11</v>
      </c>
      <c r="AY148" s="171">
        <v>0</v>
      </c>
      <c r="AZ148" s="172">
        <v>46</v>
      </c>
      <c r="BA148" s="171">
        <v>0</v>
      </c>
      <c r="BB148" s="172">
        <v>0</v>
      </c>
      <c r="BC148" s="173">
        <f t="shared" si="112"/>
        <v>0</v>
      </c>
      <c r="BD148" s="174">
        <f t="shared" si="112"/>
        <v>57</v>
      </c>
      <c r="BE148" s="175">
        <f t="shared" si="116"/>
        <v>57</v>
      </c>
      <c r="BF148" s="206"/>
      <c r="BH148" s="142"/>
      <c r="BI148" s="49">
        <v>9</v>
      </c>
      <c r="BJ148" s="157"/>
      <c r="BK148" s="157"/>
      <c r="BL148" s="158"/>
      <c r="BM148" s="158"/>
      <c r="BN148" s="159">
        <f>BM148/BM151</f>
        <v>0</v>
      </c>
      <c r="BO148" s="145"/>
      <c r="BP148" s="170">
        <v>8</v>
      </c>
      <c r="BQ148" s="157"/>
      <c r="BR148" s="171"/>
      <c r="BS148" s="172"/>
      <c r="BT148" s="171"/>
      <c r="BU148" s="172"/>
      <c r="BV148" s="171"/>
      <c r="BW148" s="172"/>
      <c r="BX148" s="171"/>
      <c r="BY148" s="172"/>
      <c r="BZ148" s="171"/>
      <c r="CA148" s="172"/>
      <c r="CB148" s="171"/>
      <c r="CC148" s="172"/>
      <c r="CD148" s="171"/>
      <c r="CE148" s="172"/>
      <c r="CF148" s="173">
        <f t="shared" si="114"/>
        <v>0</v>
      </c>
      <c r="CG148" s="174">
        <f t="shared" si="114"/>
        <v>0</v>
      </c>
      <c r="CH148" s="175">
        <f t="shared" si="117"/>
        <v>0</v>
      </c>
      <c r="CI148" s="206"/>
    </row>
    <row r="149" spans="2:87" x14ac:dyDescent="0.25">
      <c r="B149" s="142"/>
      <c r="C149" s="49">
        <v>10</v>
      </c>
      <c r="D149" s="157" t="str">
        <f t="shared" si="109"/>
        <v>TUMOR MALIGNO DE LA MAMA - PARTE NO ESPECIFICADA</v>
      </c>
      <c r="E149" s="157">
        <f t="shared" si="106"/>
        <v>0</v>
      </c>
      <c r="F149" s="158">
        <f t="shared" si="106"/>
        <v>8</v>
      </c>
      <c r="G149" s="158">
        <f>+Tabla156791011[[#This Row],[H]]+Tabla156791011[[#This Row],[M]]</f>
        <v>8</v>
      </c>
      <c r="H149" s="159">
        <f>G149/G151</f>
        <v>6.5199674001629989E-3</v>
      </c>
      <c r="I149" s="145"/>
      <c r="J149" s="176">
        <v>9</v>
      </c>
      <c r="K149" s="177" t="s">
        <v>216</v>
      </c>
      <c r="L149" s="171">
        <v>0</v>
      </c>
      <c r="M149" s="172">
        <v>0</v>
      </c>
      <c r="N149" s="171">
        <v>0</v>
      </c>
      <c r="O149" s="172">
        <v>0</v>
      </c>
      <c r="P149" s="171">
        <v>0</v>
      </c>
      <c r="Q149" s="172">
        <v>0</v>
      </c>
      <c r="R149" s="171">
        <v>0</v>
      </c>
      <c r="S149" s="172">
        <v>0</v>
      </c>
      <c r="T149" s="171">
        <v>0</v>
      </c>
      <c r="U149" s="172">
        <v>0</v>
      </c>
      <c r="V149" s="171">
        <v>6</v>
      </c>
      <c r="W149" s="172">
        <v>1</v>
      </c>
      <c r="X149" s="171">
        <v>0</v>
      </c>
      <c r="Y149" s="172">
        <v>1</v>
      </c>
      <c r="Z149" s="173">
        <f t="shared" si="110"/>
        <v>6</v>
      </c>
      <c r="AA149" s="174">
        <f t="shared" si="110"/>
        <v>2</v>
      </c>
      <c r="AB149" s="175">
        <f t="shared" si="115"/>
        <v>8</v>
      </c>
      <c r="AC149" s="143"/>
      <c r="AE149" s="142"/>
      <c r="AF149" s="49">
        <v>10</v>
      </c>
      <c r="AG149" s="157" t="str">
        <f t="shared" si="111"/>
        <v>INCONTINENCIAS URINARIAS ESPECIFICADAS</v>
      </c>
      <c r="AH149" s="157">
        <f t="shared" si="107"/>
        <v>0</v>
      </c>
      <c r="AI149" s="158">
        <f t="shared" si="107"/>
        <v>25</v>
      </c>
      <c r="AJ149" s="158">
        <f>+Tabla1567910112629[[#This Row],[H]]+Tabla1567910112629[[#This Row],[M]]</f>
        <v>25</v>
      </c>
      <c r="AK149" s="159">
        <f>AJ149/AJ151</f>
        <v>1.4611338398597311E-2</v>
      </c>
      <c r="AL149" s="145"/>
      <c r="AM149" s="176">
        <v>9</v>
      </c>
      <c r="AN149" s="177" t="s">
        <v>225</v>
      </c>
      <c r="AO149" s="171">
        <v>0</v>
      </c>
      <c r="AP149" s="172">
        <v>0</v>
      </c>
      <c r="AQ149" s="171">
        <v>0</v>
      </c>
      <c r="AR149" s="172">
        <v>0</v>
      </c>
      <c r="AS149" s="171">
        <v>0</v>
      </c>
      <c r="AT149" s="172">
        <v>0</v>
      </c>
      <c r="AU149" s="171">
        <v>0</v>
      </c>
      <c r="AV149" s="172">
        <v>0</v>
      </c>
      <c r="AW149" s="171">
        <v>0</v>
      </c>
      <c r="AX149" s="172">
        <v>0</v>
      </c>
      <c r="AY149" s="171">
        <v>0</v>
      </c>
      <c r="AZ149" s="172">
        <v>9</v>
      </c>
      <c r="BA149" s="171">
        <v>0</v>
      </c>
      <c r="BB149" s="172">
        <v>17</v>
      </c>
      <c r="BC149" s="173">
        <f t="shared" si="112"/>
        <v>0</v>
      </c>
      <c r="BD149" s="174">
        <f t="shared" si="112"/>
        <v>26</v>
      </c>
      <c r="BE149" s="175">
        <f t="shared" si="116"/>
        <v>26</v>
      </c>
      <c r="BF149" s="206"/>
      <c r="BH149" s="142"/>
      <c r="BI149" s="49">
        <v>10</v>
      </c>
      <c r="BJ149" s="157"/>
      <c r="BK149" s="157"/>
      <c r="BL149" s="158"/>
      <c r="BM149" s="158"/>
      <c r="BN149" s="159">
        <f>BM149/BM151</f>
        <v>0</v>
      </c>
      <c r="BO149" s="145"/>
      <c r="BP149" s="176">
        <v>9</v>
      </c>
      <c r="BQ149" s="177"/>
      <c r="BR149" s="171"/>
      <c r="BS149" s="172"/>
      <c r="BT149" s="171"/>
      <c r="BU149" s="172"/>
      <c r="BV149" s="171"/>
      <c r="BW149" s="172"/>
      <c r="BX149" s="171"/>
      <c r="BY149" s="172"/>
      <c r="BZ149" s="171"/>
      <c r="CA149" s="172"/>
      <c r="CB149" s="171"/>
      <c r="CC149" s="172"/>
      <c r="CD149" s="171"/>
      <c r="CE149" s="172"/>
      <c r="CF149" s="173">
        <f t="shared" si="114"/>
        <v>0</v>
      </c>
      <c r="CG149" s="174">
        <f t="shared" si="114"/>
        <v>0</v>
      </c>
      <c r="CH149" s="175">
        <f t="shared" si="117"/>
        <v>0</v>
      </c>
      <c r="CI149" s="206"/>
    </row>
    <row r="150" spans="2:87" ht="15.75" thickBot="1" x14ac:dyDescent="0.3">
      <c r="B150" s="142"/>
      <c r="C150" s="50"/>
      <c r="D150" s="160" t="s">
        <v>89</v>
      </c>
      <c r="E150" s="160">
        <f t="shared" si="106"/>
        <v>57</v>
      </c>
      <c r="F150" s="161">
        <f t="shared" si="106"/>
        <v>101</v>
      </c>
      <c r="G150" s="161">
        <f>+Tabla156791011[[#This Row],[H]]+Tabla156791011[[#This Row],[M]]</f>
        <v>158</v>
      </c>
      <c r="H150" s="162">
        <f>G150/G151</f>
        <v>0.12876935615321924</v>
      </c>
      <c r="I150" s="147"/>
      <c r="J150" s="170">
        <v>10</v>
      </c>
      <c r="K150" s="157" t="s">
        <v>217</v>
      </c>
      <c r="L150" s="171">
        <v>0</v>
      </c>
      <c r="M150" s="172">
        <v>0</v>
      </c>
      <c r="N150" s="171">
        <v>0</v>
      </c>
      <c r="O150" s="172">
        <v>0</v>
      </c>
      <c r="P150" s="171">
        <v>0</v>
      </c>
      <c r="Q150" s="172">
        <v>0</v>
      </c>
      <c r="R150" s="171">
        <v>0</v>
      </c>
      <c r="S150" s="172">
        <v>0</v>
      </c>
      <c r="T150" s="171">
        <v>0</v>
      </c>
      <c r="U150" s="172">
        <v>0</v>
      </c>
      <c r="V150" s="171">
        <v>0</v>
      </c>
      <c r="W150" s="172">
        <v>3</v>
      </c>
      <c r="X150" s="171">
        <v>0</v>
      </c>
      <c r="Y150" s="172">
        <v>5</v>
      </c>
      <c r="Z150" s="173">
        <f t="shared" si="110"/>
        <v>0</v>
      </c>
      <c r="AA150" s="174">
        <f t="shared" si="110"/>
        <v>8</v>
      </c>
      <c r="AB150" s="175">
        <f t="shared" si="115"/>
        <v>8</v>
      </c>
      <c r="AC150" s="143"/>
      <c r="AE150" s="142"/>
      <c r="AF150" s="50"/>
      <c r="AG150" s="160" t="s">
        <v>89</v>
      </c>
      <c r="AH150" s="160">
        <f t="shared" si="107"/>
        <v>0</v>
      </c>
      <c r="AI150" s="161">
        <f t="shared" si="107"/>
        <v>559</v>
      </c>
      <c r="AJ150" s="161">
        <f>+Tabla1567910112629[[#This Row],[H]]+Tabla1567910112629[[#This Row],[M]]</f>
        <v>559</v>
      </c>
      <c r="AK150" s="162">
        <f>AJ150/AJ151</f>
        <v>0.32670952659263591</v>
      </c>
      <c r="AL150" s="147"/>
      <c r="AM150" s="170">
        <v>10</v>
      </c>
      <c r="AN150" s="157" t="s">
        <v>254</v>
      </c>
      <c r="AO150" s="171">
        <v>0</v>
      </c>
      <c r="AP150" s="172">
        <v>0</v>
      </c>
      <c r="AQ150" s="171">
        <v>0</v>
      </c>
      <c r="AR150" s="172">
        <v>0</v>
      </c>
      <c r="AS150" s="171">
        <v>0</v>
      </c>
      <c r="AT150" s="172">
        <v>0</v>
      </c>
      <c r="AU150" s="171">
        <v>0</v>
      </c>
      <c r="AV150" s="172">
        <v>0</v>
      </c>
      <c r="AW150" s="171">
        <v>0</v>
      </c>
      <c r="AX150" s="172">
        <v>0</v>
      </c>
      <c r="AY150" s="171">
        <v>0</v>
      </c>
      <c r="AZ150" s="172">
        <v>13</v>
      </c>
      <c r="BA150" s="171">
        <v>0</v>
      </c>
      <c r="BB150" s="172">
        <v>12</v>
      </c>
      <c r="BC150" s="173">
        <f t="shared" si="112"/>
        <v>0</v>
      </c>
      <c r="BD150" s="174">
        <f t="shared" si="112"/>
        <v>25</v>
      </c>
      <c r="BE150" s="175">
        <f t="shared" si="116"/>
        <v>25</v>
      </c>
      <c r="BF150" s="206"/>
      <c r="BH150" s="142"/>
      <c r="BI150" s="50"/>
      <c r="BJ150" s="160" t="s">
        <v>89</v>
      </c>
      <c r="BK150" s="160"/>
      <c r="BL150" s="161"/>
      <c r="BM150" s="161"/>
      <c r="BN150" s="162">
        <f>BM150/BM151</f>
        <v>0</v>
      </c>
      <c r="BO150" s="147"/>
      <c r="BP150" s="170">
        <v>10</v>
      </c>
      <c r="BQ150" s="157"/>
      <c r="BR150" s="171"/>
      <c r="BS150" s="172"/>
      <c r="BT150" s="171"/>
      <c r="BU150" s="172"/>
      <c r="BV150" s="171"/>
      <c r="BW150" s="172"/>
      <c r="BX150" s="171"/>
      <c r="BY150" s="172"/>
      <c r="BZ150" s="171"/>
      <c r="CA150" s="172"/>
      <c r="CB150" s="171"/>
      <c r="CC150" s="172"/>
      <c r="CD150" s="171"/>
      <c r="CE150" s="172"/>
      <c r="CF150" s="173">
        <f t="shared" si="114"/>
        <v>0</v>
      </c>
      <c r="CG150" s="174">
        <f t="shared" si="114"/>
        <v>0</v>
      </c>
      <c r="CH150" s="175">
        <f t="shared" si="117"/>
        <v>0</v>
      </c>
      <c r="CI150" s="206"/>
    </row>
    <row r="151" spans="2:87" ht="16.5" thickTop="1" thickBot="1" x14ac:dyDescent="0.3">
      <c r="B151" s="142"/>
      <c r="C151" s="55"/>
      <c r="D151" s="56" t="s">
        <v>90</v>
      </c>
      <c r="E151" s="56">
        <f>SUM(E140:E150)</f>
        <v>301</v>
      </c>
      <c r="F151" s="56">
        <f>SUM(F140:F150)</f>
        <v>926</v>
      </c>
      <c r="G151" s="56">
        <f>SUM(G140:G150)</f>
        <v>1227</v>
      </c>
      <c r="H151" s="57">
        <f>SUM(H140:H150)</f>
        <v>1</v>
      </c>
      <c r="I151" s="145"/>
      <c r="J151" s="178"/>
      <c r="K151" s="179" t="s">
        <v>89</v>
      </c>
      <c r="L151" s="180">
        <v>0</v>
      </c>
      <c r="M151" s="181">
        <v>0</v>
      </c>
      <c r="N151" s="180">
        <v>0</v>
      </c>
      <c r="O151" s="181">
        <v>2</v>
      </c>
      <c r="P151" s="180">
        <v>0</v>
      </c>
      <c r="Q151" s="181">
        <v>2</v>
      </c>
      <c r="R151" s="180">
        <v>0</v>
      </c>
      <c r="S151" s="181">
        <v>2</v>
      </c>
      <c r="T151" s="180">
        <v>5</v>
      </c>
      <c r="U151" s="181">
        <v>4</v>
      </c>
      <c r="V151" s="180">
        <v>15</v>
      </c>
      <c r="W151" s="181">
        <v>31</v>
      </c>
      <c r="X151" s="180">
        <v>37</v>
      </c>
      <c r="Y151" s="182">
        <v>60</v>
      </c>
      <c r="Z151" s="173">
        <f t="shared" si="110"/>
        <v>57</v>
      </c>
      <c r="AA151" s="174">
        <f t="shared" si="110"/>
        <v>101</v>
      </c>
      <c r="AB151" s="183">
        <f t="shared" si="115"/>
        <v>158</v>
      </c>
      <c r="AC151" s="143"/>
      <c r="AE151" s="142"/>
      <c r="AF151" s="55"/>
      <c r="AG151" s="56" t="s">
        <v>90</v>
      </c>
      <c r="AH151" s="56">
        <f>SUM(AH140:AH150)</f>
        <v>0</v>
      </c>
      <c r="AI151" s="56">
        <f>SUM(AI140:AI150)</f>
        <v>1711</v>
      </c>
      <c r="AJ151" s="56">
        <f>SUM(AJ140:AJ150)</f>
        <v>1711</v>
      </c>
      <c r="AK151" s="57">
        <f>SUM(AK140:AK150)</f>
        <v>1</v>
      </c>
      <c r="AL151" s="145"/>
      <c r="AM151" s="178"/>
      <c r="AN151" s="179" t="s">
        <v>89</v>
      </c>
      <c r="AO151" s="180">
        <v>0</v>
      </c>
      <c r="AP151" s="181">
        <v>0</v>
      </c>
      <c r="AQ151" s="180">
        <v>0</v>
      </c>
      <c r="AR151" s="181">
        <v>0</v>
      </c>
      <c r="AS151" s="180">
        <v>0</v>
      </c>
      <c r="AT151" s="181">
        <v>0</v>
      </c>
      <c r="AU151" s="180">
        <v>0</v>
      </c>
      <c r="AV151" s="181">
        <v>0</v>
      </c>
      <c r="AW151" s="180">
        <v>0</v>
      </c>
      <c r="AX151" s="181">
        <v>40</v>
      </c>
      <c r="AY151" s="180">
        <v>0</v>
      </c>
      <c r="AZ151" s="181">
        <v>391</v>
      </c>
      <c r="BA151" s="180">
        <v>0</v>
      </c>
      <c r="BB151" s="182">
        <v>128</v>
      </c>
      <c r="BC151" s="173">
        <f t="shared" si="112"/>
        <v>0</v>
      </c>
      <c r="BD151" s="174">
        <f t="shared" si="112"/>
        <v>559</v>
      </c>
      <c r="BE151" s="183">
        <f t="shared" si="116"/>
        <v>559</v>
      </c>
      <c r="BF151" s="206"/>
      <c r="BH151" s="142"/>
      <c r="BI151" s="55"/>
      <c r="BJ151" s="56" t="s">
        <v>90</v>
      </c>
      <c r="BK151" s="56">
        <f>SUM(BK140:BK150)</f>
        <v>2</v>
      </c>
      <c r="BL151" s="56">
        <f>SUM(BL140:BL150)</f>
        <v>4</v>
      </c>
      <c r="BM151" s="56">
        <f>SUM(BM140:BM150)</f>
        <v>6</v>
      </c>
      <c r="BN151" s="57">
        <f>SUM(BN140:BN150)</f>
        <v>0.99999999999999989</v>
      </c>
      <c r="BO151" s="145"/>
      <c r="BP151" s="178"/>
      <c r="BQ151" s="179" t="s">
        <v>89</v>
      </c>
      <c r="BR151" s="180"/>
      <c r="BS151" s="181"/>
      <c r="BT151" s="180"/>
      <c r="BU151" s="181"/>
      <c r="BV151" s="180"/>
      <c r="BW151" s="181"/>
      <c r="BX151" s="180"/>
      <c r="BY151" s="181"/>
      <c r="BZ151" s="180"/>
      <c r="CA151" s="181"/>
      <c r="CB151" s="180"/>
      <c r="CC151" s="181"/>
      <c r="CD151" s="180"/>
      <c r="CE151" s="182"/>
      <c r="CF151" s="173">
        <f t="shared" si="114"/>
        <v>0</v>
      </c>
      <c r="CG151" s="174">
        <f t="shared" si="114"/>
        <v>0</v>
      </c>
      <c r="CH151" s="183">
        <f t="shared" si="117"/>
        <v>0</v>
      </c>
      <c r="CI151" s="206"/>
    </row>
    <row r="152" spans="2:87" ht="16.5" customHeight="1" thickTop="1" thickBot="1" x14ac:dyDescent="0.3">
      <c r="B152" s="142"/>
      <c r="C152" s="148" t="s">
        <v>155</v>
      </c>
      <c r="D152" s="149"/>
      <c r="E152" s="145"/>
      <c r="F152" s="145"/>
      <c r="G152" s="145"/>
      <c r="H152" s="145"/>
      <c r="I152" s="145"/>
      <c r="J152" s="290" t="s">
        <v>90</v>
      </c>
      <c r="K152" s="291"/>
      <c r="L152" s="187">
        <f t="shared" ref="L152:Y152" si="118">SUM(L141:L151)</f>
        <v>0</v>
      </c>
      <c r="M152" s="188">
        <f t="shared" si="118"/>
        <v>0</v>
      </c>
      <c r="N152" s="187">
        <f t="shared" si="118"/>
        <v>0</v>
      </c>
      <c r="O152" s="188">
        <f t="shared" si="118"/>
        <v>2</v>
      </c>
      <c r="P152" s="188">
        <f t="shared" si="118"/>
        <v>0</v>
      </c>
      <c r="Q152" s="188">
        <f t="shared" si="118"/>
        <v>2</v>
      </c>
      <c r="R152" s="187">
        <f t="shared" si="118"/>
        <v>0</v>
      </c>
      <c r="S152" s="188">
        <f t="shared" si="118"/>
        <v>2</v>
      </c>
      <c r="T152" s="187">
        <f t="shared" si="118"/>
        <v>6</v>
      </c>
      <c r="U152" s="188">
        <f t="shared" si="118"/>
        <v>11</v>
      </c>
      <c r="V152" s="187">
        <f t="shared" si="118"/>
        <v>79</v>
      </c>
      <c r="W152" s="188">
        <f t="shared" si="118"/>
        <v>349</v>
      </c>
      <c r="X152" s="187">
        <f t="shared" si="118"/>
        <v>216</v>
      </c>
      <c r="Y152" s="188">
        <f t="shared" si="118"/>
        <v>560</v>
      </c>
      <c r="Z152" s="91">
        <f t="shared" si="110"/>
        <v>301</v>
      </c>
      <c r="AA152" s="92">
        <f t="shared" si="110"/>
        <v>926</v>
      </c>
      <c r="AB152" s="93">
        <f>SUM(AB141:AB151)</f>
        <v>1227</v>
      </c>
      <c r="AC152" s="143"/>
      <c r="AE152" s="142"/>
      <c r="AF152" s="148" t="s">
        <v>155</v>
      </c>
      <c r="AG152" s="149"/>
      <c r="AH152" s="145"/>
      <c r="AI152" s="145"/>
      <c r="AJ152" s="145"/>
      <c r="AK152" s="145"/>
      <c r="AL152" s="145"/>
      <c r="AM152" s="290" t="s">
        <v>90</v>
      </c>
      <c r="AN152" s="283"/>
      <c r="AO152" s="187">
        <f t="shared" ref="AO152:BB152" si="119">SUM(AO141:AO151)</f>
        <v>0</v>
      </c>
      <c r="AP152" s="188">
        <f t="shared" si="119"/>
        <v>0</v>
      </c>
      <c r="AQ152" s="187">
        <f t="shared" si="119"/>
        <v>0</v>
      </c>
      <c r="AR152" s="188">
        <f t="shared" si="119"/>
        <v>0</v>
      </c>
      <c r="AS152" s="188">
        <f t="shared" si="119"/>
        <v>0</v>
      </c>
      <c r="AT152" s="188">
        <f t="shared" si="119"/>
        <v>0</v>
      </c>
      <c r="AU152" s="187">
        <f t="shared" si="119"/>
        <v>0</v>
      </c>
      <c r="AV152" s="188">
        <f t="shared" si="119"/>
        <v>0</v>
      </c>
      <c r="AW152" s="187">
        <f t="shared" si="119"/>
        <v>0</v>
      </c>
      <c r="AX152" s="188">
        <f t="shared" si="119"/>
        <v>67</v>
      </c>
      <c r="AY152" s="187">
        <f t="shared" si="119"/>
        <v>0</v>
      </c>
      <c r="AZ152" s="188">
        <f t="shared" si="119"/>
        <v>1113</v>
      </c>
      <c r="BA152" s="187">
        <f t="shared" si="119"/>
        <v>0</v>
      </c>
      <c r="BB152" s="188">
        <f t="shared" si="119"/>
        <v>531</v>
      </c>
      <c r="BC152" s="91">
        <f t="shared" si="112"/>
        <v>0</v>
      </c>
      <c r="BD152" s="92">
        <f t="shared" si="112"/>
        <v>1711</v>
      </c>
      <c r="BE152" s="93">
        <f>SUM(BE141:BE151)</f>
        <v>1711</v>
      </c>
      <c r="BF152" s="206"/>
      <c r="BH152" s="142"/>
      <c r="BI152" s="148" t="s">
        <v>155</v>
      </c>
      <c r="BJ152" s="149"/>
      <c r="BK152" s="145"/>
      <c r="BL152" s="145"/>
      <c r="BM152" s="145"/>
      <c r="BN152" s="145"/>
      <c r="BO152" s="145"/>
      <c r="BP152" s="290" t="s">
        <v>90</v>
      </c>
      <c r="BQ152" s="283"/>
      <c r="BR152" s="187">
        <f t="shared" ref="BR152:CE152" si="120">SUM(BR141:BR151)</f>
        <v>0</v>
      </c>
      <c r="BS152" s="188">
        <f t="shared" si="120"/>
        <v>0</v>
      </c>
      <c r="BT152" s="187">
        <f t="shared" si="120"/>
        <v>0</v>
      </c>
      <c r="BU152" s="188">
        <f t="shared" si="120"/>
        <v>2</v>
      </c>
      <c r="BV152" s="188">
        <f t="shared" si="120"/>
        <v>0</v>
      </c>
      <c r="BW152" s="188">
        <f t="shared" si="120"/>
        <v>2</v>
      </c>
      <c r="BX152" s="187">
        <f t="shared" si="120"/>
        <v>2</v>
      </c>
      <c r="BY152" s="188">
        <f t="shared" si="120"/>
        <v>0</v>
      </c>
      <c r="BZ152" s="187">
        <f t="shared" si="120"/>
        <v>0</v>
      </c>
      <c r="CA152" s="188">
        <f t="shared" si="120"/>
        <v>0</v>
      </c>
      <c r="CB152" s="187">
        <f t="shared" si="120"/>
        <v>0</v>
      </c>
      <c r="CC152" s="188">
        <f t="shared" si="120"/>
        <v>0</v>
      </c>
      <c r="CD152" s="187">
        <f t="shared" si="120"/>
        <v>0</v>
      </c>
      <c r="CE152" s="188">
        <f t="shared" si="120"/>
        <v>0</v>
      </c>
      <c r="CF152" s="91">
        <f t="shared" si="114"/>
        <v>2</v>
      </c>
      <c r="CG152" s="92">
        <f t="shared" si="114"/>
        <v>4</v>
      </c>
      <c r="CH152" s="93">
        <f>SUM(CH141:CH151)</f>
        <v>6</v>
      </c>
      <c r="CI152" s="206"/>
    </row>
    <row r="153" spans="2:87" ht="15.75" thickTop="1" x14ac:dyDescent="0.25">
      <c r="B153" s="142"/>
      <c r="C153" s="145"/>
      <c r="D153" s="145"/>
      <c r="E153" s="145"/>
      <c r="F153" s="145"/>
      <c r="G153" s="145"/>
      <c r="H153" s="145"/>
      <c r="I153" s="145"/>
      <c r="J153" s="145"/>
      <c r="K153" s="145"/>
      <c r="L153" s="145"/>
      <c r="M153" s="145"/>
      <c r="N153" s="145"/>
      <c r="O153" s="145"/>
      <c r="P153" s="145"/>
      <c r="Q153" s="145"/>
      <c r="R153" s="145"/>
      <c r="S153" s="145"/>
      <c r="T153" s="145"/>
      <c r="U153" s="145"/>
      <c r="V153" s="145"/>
      <c r="W153" s="145"/>
      <c r="X153" s="145"/>
      <c r="Y153" s="145"/>
      <c r="Z153" s="145"/>
      <c r="AA153" s="145"/>
      <c r="AB153" s="145"/>
      <c r="AC153" s="143"/>
      <c r="AE153" s="142"/>
      <c r="AF153" s="145"/>
      <c r="AG153" s="145"/>
      <c r="AH153" s="145"/>
      <c r="AI153" s="145"/>
      <c r="AJ153" s="145"/>
      <c r="AK153" s="145"/>
      <c r="AL153" s="145"/>
      <c r="AM153" s="145"/>
      <c r="AN153" s="145"/>
      <c r="AO153" s="145"/>
      <c r="AP153" s="145"/>
      <c r="AQ153" s="145"/>
      <c r="AR153" s="145"/>
      <c r="AS153" s="145"/>
      <c r="AT153" s="145"/>
      <c r="AU153" s="145"/>
      <c r="AV153" s="145"/>
      <c r="AW153" s="145"/>
      <c r="AX153" s="145"/>
      <c r="AY153" s="145"/>
      <c r="AZ153" s="145"/>
      <c r="BA153" s="145"/>
      <c r="BB153" s="145"/>
      <c r="BC153" s="145"/>
      <c r="BD153" s="145"/>
      <c r="BE153" s="145"/>
      <c r="BF153" s="206"/>
      <c r="BH153" s="142"/>
      <c r="BI153" s="46"/>
      <c r="CI153" s="206"/>
    </row>
    <row r="154" spans="2:87" x14ac:dyDescent="0.25">
      <c r="B154" s="142"/>
      <c r="C154" s="145"/>
      <c r="D154" s="145"/>
      <c r="E154" s="145"/>
      <c r="F154" s="145"/>
      <c r="G154" s="145"/>
      <c r="H154" s="145"/>
      <c r="I154" s="145"/>
      <c r="J154" s="145"/>
      <c r="K154" s="145"/>
      <c r="L154" s="145"/>
      <c r="M154" s="145"/>
      <c r="N154" s="145"/>
      <c r="O154" s="145"/>
      <c r="P154" s="145"/>
      <c r="Q154" s="145"/>
      <c r="R154" s="145"/>
      <c r="S154" s="145"/>
      <c r="T154" s="145"/>
      <c r="U154" s="145"/>
      <c r="V154" s="145"/>
      <c r="W154" s="145"/>
      <c r="X154" s="145"/>
      <c r="Y154" s="145"/>
      <c r="Z154" s="145"/>
      <c r="AA154" s="145"/>
      <c r="AB154" s="145"/>
      <c r="AC154" s="143"/>
      <c r="AE154" s="142"/>
      <c r="AF154" s="145"/>
      <c r="AG154" s="145"/>
      <c r="AH154" s="145"/>
      <c r="AI154" s="145"/>
      <c r="AJ154" s="145"/>
      <c r="AK154" s="145"/>
      <c r="AL154" s="145"/>
      <c r="AM154" s="145"/>
      <c r="AN154" s="145"/>
      <c r="AO154" s="145"/>
      <c r="AP154" s="145"/>
      <c r="AQ154" s="145"/>
      <c r="AR154" s="145"/>
      <c r="AS154" s="145"/>
      <c r="AT154" s="145"/>
      <c r="AU154" s="145"/>
      <c r="AV154" s="145"/>
      <c r="AW154" s="145"/>
      <c r="AX154" s="145"/>
      <c r="AY154" s="145"/>
      <c r="AZ154" s="145"/>
      <c r="BA154" s="145"/>
      <c r="BB154" s="145"/>
      <c r="BC154" s="145"/>
      <c r="BD154" s="145"/>
      <c r="BE154" s="145"/>
      <c r="BF154" s="206"/>
      <c r="BH154" s="142"/>
      <c r="BI154" s="46"/>
      <c r="CI154" s="206"/>
    </row>
    <row r="155" spans="2:87" ht="15.75" thickBot="1" x14ac:dyDescent="0.3">
      <c r="B155" s="142"/>
      <c r="C155" s="145"/>
      <c r="D155" s="145"/>
      <c r="E155" s="145"/>
      <c r="F155" s="145"/>
      <c r="G155" s="145"/>
      <c r="H155" s="145"/>
      <c r="I155" s="145"/>
      <c r="J155" s="145"/>
      <c r="K155" s="145"/>
      <c r="L155" s="145"/>
      <c r="M155" s="145"/>
      <c r="N155" s="145"/>
      <c r="O155" s="145"/>
      <c r="P155" s="145"/>
      <c r="Q155" s="145"/>
      <c r="R155" s="145"/>
      <c r="S155" s="145"/>
      <c r="T155" s="145"/>
      <c r="U155" s="145"/>
      <c r="V155" s="145"/>
      <c r="W155" s="145"/>
      <c r="X155" s="145"/>
      <c r="Y155" s="145"/>
      <c r="Z155" s="145"/>
      <c r="AA155" s="145"/>
      <c r="AB155" s="145"/>
      <c r="AC155" s="143"/>
      <c r="AE155" s="142"/>
      <c r="AF155" s="145"/>
      <c r="AG155" s="145"/>
      <c r="AH155" s="145"/>
      <c r="AI155" s="145"/>
      <c r="AJ155" s="145"/>
      <c r="AK155" s="145"/>
      <c r="AL155" s="145"/>
      <c r="AM155" s="145"/>
      <c r="AN155" s="145"/>
      <c r="AO155" s="145"/>
      <c r="AP155" s="145"/>
      <c r="AQ155" s="145"/>
      <c r="AR155" s="145"/>
      <c r="AS155" s="145"/>
      <c r="AT155" s="145"/>
      <c r="AU155" s="145"/>
      <c r="AV155" s="145"/>
      <c r="AW155" s="145"/>
      <c r="AX155" s="145"/>
      <c r="AY155" s="145"/>
      <c r="AZ155" s="145"/>
      <c r="BA155" s="145"/>
      <c r="BB155" s="145"/>
      <c r="BC155" s="145"/>
      <c r="BD155" s="145"/>
      <c r="BE155" s="145"/>
      <c r="BF155" s="206"/>
      <c r="BH155" s="142"/>
      <c r="BI155" s="46"/>
      <c r="CI155" s="206"/>
    </row>
    <row r="156" spans="2:87" ht="16.5" customHeight="1" thickTop="1" thickBot="1" x14ac:dyDescent="0.3">
      <c r="B156" s="142"/>
      <c r="C156" s="144"/>
      <c r="D156" s="145"/>
      <c r="E156" s="145"/>
      <c r="F156" s="145"/>
      <c r="G156" s="145"/>
      <c r="H156" s="145"/>
      <c r="I156" s="145"/>
      <c r="J156" s="269" t="s">
        <v>66</v>
      </c>
      <c r="K156" s="276" t="s">
        <v>67</v>
      </c>
      <c r="L156" s="279" t="s">
        <v>54</v>
      </c>
      <c r="M156" s="280"/>
      <c r="N156" s="280"/>
      <c r="O156" s="280"/>
      <c r="P156" s="280"/>
      <c r="Q156" s="280"/>
      <c r="R156" s="280"/>
      <c r="S156" s="280"/>
      <c r="T156" s="280"/>
      <c r="U156" s="280"/>
      <c r="V156" s="280"/>
      <c r="W156" s="280"/>
      <c r="X156" s="280"/>
      <c r="Y156" s="281"/>
      <c r="Z156" s="262" t="s">
        <v>68</v>
      </c>
      <c r="AA156" s="266"/>
      <c r="AB156" s="269" t="s">
        <v>69</v>
      </c>
      <c r="AC156" s="143"/>
      <c r="AE156" s="142"/>
      <c r="AF156" s="144"/>
      <c r="AG156" s="145"/>
      <c r="AH156" s="145"/>
      <c r="AI156" s="145"/>
      <c r="AJ156" s="145"/>
      <c r="AK156" s="145"/>
      <c r="AL156" s="145"/>
      <c r="AM156" s="269" t="s">
        <v>66</v>
      </c>
      <c r="AN156" s="276" t="s">
        <v>67</v>
      </c>
      <c r="AO156" s="279" t="s">
        <v>54</v>
      </c>
      <c r="AP156" s="280"/>
      <c r="AQ156" s="280"/>
      <c r="AR156" s="280"/>
      <c r="AS156" s="280"/>
      <c r="AT156" s="280"/>
      <c r="AU156" s="280"/>
      <c r="AV156" s="280"/>
      <c r="AW156" s="280"/>
      <c r="AX156" s="280"/>
      <c r="AY156" s="280"/>
      <c r="AZ156" s="280"/>
      <c r="BA156" s="280"/>
      <c r="BB156" s="281"/>
      <c r="BC156" s="262" t="s">
        <v>68</v>
      </c>
      <c r="BD156" s="266"/>
      <c r="BE156" s="269" t="s">
        <v>69</v>
      </c>
      <c r="BF156" s="206"/>
      <c r="BH156" s="142"/>
      <c r="BI156" s="218"/>
      <c r="BJ156" s="145"/>
      <c r="BK156" s="145"/>
      <c r="BL156" s="145"/>
      <c r="BM156" s="145"/>
      <c r="BN156" s="145"/>
      <c r="BO156" s="145"/>
      <c r="BP156" s="269" t="s">
        <v>66</v>
      </c>
      <c r="BQ156" s="276" t="s">
        <v>67</v>
      </c>
      <c r="BR156" s="279" t="s">
        <v>54</v>
      </c>
      <c r="BS156" s="280"/>
      <c r="BT156" s="280"/>
      <c r="BU156" s="280"/>
      <c r="BV156" s="280"/>
      <c r="BW156" s="280"/>
      <c r="BX156" s="280"/>
      <c r="BY156" s="280"/>
      <c r="BZ156" s="280"/>
      <c r="CA156" s="280"/>
      <c r="CB156" s="280"/>
      <c r="CC156" s="280"/>
      <c r="CD156" s="280"/>
      <c r="CE156" s="281"/>
      <c r="CF156" s="262" t="s">
        <v>68</v>
      </c>
      <c r="CG156" s="266"/>
      <c r="CH156" s="269" t="s">
        <v>69</v>
      </c>
      <c r="CI156" s="206"/>
    </row>
    <row r="157" spans="2:87" ht="16.5" customHeight="1" thickTop="1" thickBot="1" x14ac:dyDescent="0.3">
      <c r="B157" s="142"/>
      <c r="C157" s="51" t="s">
        <v>60</v>
      </c>
      <c r="D157" s="52" t="s">
        <v>218</v>
      </c>
      <c r="E157" s="53" t="s">
        <v>55</v>
      </c>
      <c r="F157" s="54" t="s">
        <v>56</v>
      </c>
      <c r="G157" s="54" t="s">
        <v>57</v>
      </c>
      <c r="H157" s="54" t="s">
        <v>71</v>
      </c>
      <c r="I157" s="145"/>
      <c r="J157" s="270"/>
      <c r="K157" s="277"/>
      <c r="L157" s="272" t="s">
        <v>72</v>
      </c>
      <c r="M157" s="273"/>
      <c r="N157" s="274" t="s">
        <v>73</v>
      </c>
      <c r="O157" s="275"/>
      <c r="P157" s="274" t="s">
        <v>74</v>
      </c>
      <c r="Q157" s="275"/>
      <c r="R157" s="272" t="s">
        <v>75</v>
      </c>
      <c r="S157" s="273"/>
      <c r="T157" s="272" t="s">
        <v>76</v>
      </c>
      <c r="U157" s="273"/>
      <c r="V157" s="272" t="s">
        <v>77</v>
      </c>
      <c r="W157" s="273"/>
      <c r="X157" s="272" t="s">
        <v>78</v>
      </c>
      <c r="Y157" s="273"/>
      <c r="Z157" s="267"/>
      <c r="AA157" s="268"/>
      <c r="AB157" s="270"/>
      <c r="AC157" s="143"/>
      <c r="AE157" s="142"/>
      <c r="AF157" s="51" t="s">
        <v>60</v>
      </c>
      <c r="AG157" s="52" t="s">
        <v>226</v>
      </c>
      <c r="AH157" s="53" t="s">
        <v>55</v>
      </c>
      <c r="AI157" s="54" t="s">
        <v>56</v>
      </c>
      <c r="AJ157" s="54" t="s">
        <v>57</v>
      </c>
      <c r="AK157" s="54" t="s">
        <v>71</v>
      </c>
      <c r="AL157" s="145"/>
      <c r="AM157" s="270"/>
      <c r="AN157" s="277"/>
      <c r="AO157" s="272" t="s">
        <v>72</v>
      </c>
      <c r="AP157" s="273"/>
      <c r="AQ157" s="274" t="s">
        <v>73</v>
      </c>
      <c r="AR157" s="275"/>
      <c r="AS157" s="274" t="s">
        <v>74</v>
      </c>
      <c r="AT157" s="275"/>
      <c r="AU157" s="272" t="s">
        <v>75</v>
      </c>
      <c r="AV157" s="273"/>
      <c r="AW157" s="272" t="s">
        <v>76</v>
      </c>
      <c r="AX157" s="273"/>
      <c r="AY157" s="272" t="s">
        <v>77</v>
      </c>
      <c r="AZ157" s="273"/>
      <c r="BA157" s="272" t="s">
        <v>78</v>
      </c>
      <c r="BB157" s="273"/>
      <c r="BC157" s="267"/>
      <c r="BD157" s="268"/>
      <c r="BE157" s="270"/>
      <c r="BF157" s="206"/>
      <c r="BH157" s="142"/>
      <c r="BI157" s="51" t="s">
        <v>60</v>
      </c>
      <c r="BJ157" s="52" t="s">
        <v>218</v>
      </c>
      <c r="BK157" s="53" t="s">
        <v>55</v>
      </c>
      <c r="BL157" s="54" t="s">
        <v>56</v>
      </c>
      <c r="BM157" s="54" t="s">
        <v>57</v>
      </c>
      <c r="BN157" s="54" t="s">
        <v>71</v>
      </c>
      <c r="BO157" s="145"/>
      <c r="BP157" s="270"/>
      <c r="BQ157" s="277"/>
      <c r="BR157" s="272" t="s">
        <v>72</v>
      </c>
      <c r="BS157" s="273"/>
      <c r="BT157" s="274" t="s">
        <v>73</v>
      </c>
      <c r="BU157" s="275"/>
      <c r="BV157" s="274" t="s">
        <v>74</v>
      </c>
      <c r="BW157" s="275"/>
      <c r="BX157" s="272" t="s">
        <v>75</v>
      </c>
      <c r="BY157" s="273"/>
      <c r="BZ157" s="272" t="s">
        <v>76</v>
      </c>
      <c r="CA157" s="273"/>
      <c r="CB157" s="272" t="s">
        <v>77</v>
      </c>
      <c r="CC157" s="273"/>
      <c r="CD157" s="272" t="s">
        <v>78</v>
      </c>
      <c r="CE157" s="273"/>
      <c r="CF157" s="267"/>
      <c r="CG157" s="268"/>
      <c r="CH157" s="270"/>
      <c r="CI157" s="206"/>
    </row>
    <row r="158" spans="2:87" ht="16.5" thickTop="1" thickBot="1" x14ac:dyDescent="0.3">
      <c r="B158" s="142"/>
      <c r="C158" s="48">
        <v>1</v>
      </c>
      <c r="D158" s="154" t="str">
        <f>K159</f>
        <v>PROLAPSO UTEROVAGINAL</v>
      </c>
      <c r="E158" s="154">
        <f t="shared" ref="E158:F168" si="121">Z159</f>
        <v>0</v>
      </c>
      <c r="F158" s="155">
        <f t="shared" si="121"/>
        <v>323</v>
      </c>
      <c r="G158" s="155">
        <f>+Tabla15679101126[[#This Row],[H]]+Tabla15679101126[[#This Row],[M]]</f>
        <v>323</v>
      </c>
      <c r="H158" s="156">
        <f>G158/G169</f>
        <v>0.18768158047646716</v>
      </c>
      <c r="I158" s="145"/>
      <c r="J158" s="271"/>
      <c r="K158" s="278"/>
      <c r="L158" s="51" t="s">
        <v>55</v>
      </c>
      <c r="M158" s="86" t="s">
        <v>56</v>
      </c>
      <c r="N158" s="87" t="s">
        <v>55</v>
      </c>
      <c r="O158" s="86" t="s">
        <v>56</v>
      </c>
      <c r="P158" s="87" t="s">
        <v>55</v>
      </c>
      <c r="Q158" s="86" t="s">
        <v>56</v>
      </c>
      <c r="R158" s="87" t="s">
        <v>55</v>
      </c>
      <c r="S158" s="86" t="s">
        <v>56</v>
      </c>
      <c r="T158" s="87" t="s">
        <v>55</v>
      </c>
      <c r="U158" s="86" t="s">
        <v>56</v>
      </c>
      <c r="V158" s="87" t="s">
        <v>55</v>
      </c>
      <c r="W158" s="86" t="s">
        <v>56</v>
      </c>
      <c r="X158" s="87" t="s">
        <v>55</v>
      </c>
      <c r="Y158" s="88" t="s">
        <v>56</v>
      </c>
      <c r="Z158" s="89" t="s">
        <v>55</v>
      </c>
      <c r="AA158" s="90" t="s">
        <v>56</v>
      </c>
      <c r="AB158" s="271"/>
      <c r="AC158" s="143"/>
      <c r="AE158" s="142"/>
      <c r="AF158" s="48">
        <v>1</v>
      </c>
      <c r="AG158" s="154" t="str">
        <f>AN159</f>
        <v>EPOC</v>
      </c>
      <c r="AH158" s="154">
        <f t="shared" ref="AH158:AI160" si="122">BC159</f>
        <v>1</v>
      </c>
      <c r="AI158" s="155">
        <f t="shared" si="122"/>
        <v>1</v>
      </c>
      <c r="AJ158" s="155">
        <f>+Tabla1567910111222[[#This Row],[H]]+Tabla1567910111222[[#This Row],[M]]</f>
        <v>2</v>
      </c>
      <c r="AK158" s="156">
        <f>AJ158/AJ169</f>
        <v>0.5</v>
      </c>
      <c r="AL158" s="145"/>
      <c r="AM158" s="270"/>
      <c r="AN158" s="278"/>
      <c r="AO158" s="51" t="s">
        <v>55</v>
      </c>
      <c r="AP158" s="86" t="s">
        <v>56</v>
      </c>
      <c r="AQ158" s="87" t="s">
        <v>55</v>
      </c>
      <c r="AR158" s="86" t="s">
        <v>56</v>
      </c>
      <c r="AS158" s="87" t="s">
        <v>55</v>
      </c>
      <c r="AT158" s="86" t="s">
        <v>56</v>
      </c>
      <c r="AU158" s="87" t="s">
        <v>55</v>
      </c>
      <c r="AV158" s="86" t="s">
        <v>56</v>
      </c>
      <c r="AW158" s="87" t="s">
        <v>55</v>
      </c>
      <c r="AX158" s="86" t="s">
        <v>56</v>
      </c>
      <c r="AY158" s="87" t="s">
        <v>55</v>
      </c>
      <c r="AZ158" s="86" t="s">
        <v>56</v>
      </c>
      <c r="BA158" s="87" t="s">
        <v>55</v>
      </c>
      <c r="BB158" s="88" t="s">
        <v>56</v>
      </c>
      <c r="BC158" s="89" t="s">
        <v>55</v>
      </c>
      <c r="BD158" s="90" t="s">
        <v>56</v>
      </c>
      <c r="BE158" s="271"/>
      <c r="BF158" s="206"/>
      <c r="BH158" s="142"/>
      <c r="BI158" s="48">
        <v>1</v>
      </c>
      <c r="BJ158" s="154" t="str">
        <f>BQ159</f>
        <v>TUMOR DE COMPORTAMIENTO INCIERTO DEL OVARIO</v>
      </c>
      <c r="BK158" s="154">
        <f t="shared" ref="BK158:BL163" si="123">CF159</f>
        <v>0</v>
      </c>
      <c r="BL158" s="155">
        <f t="shared" si="123"/>
        <v>3</v>
      </c>
      <c r="BM158" s="155">
        <f>+Tabla156791011262940[[#This Row],[H]]+Tabla156791011262940[[#This Row],[M]]</f>
        <v>3</v>
      </c>
      <c r="BN158" s="156">
        <f>BM158/BM169</f>
        <v>0.3</v>
      </c>
      <c r="BO158" s="145"/>
      <c r="BP158" s="270"/>
      <c r="BQ158" s="278"/>
      <c r="BR158" s="51" t="s">
        <v>55</v>
      </c>
      <c r="BS158" s="86" t="s">
        <v>56</v>
      </c>
      <c r="BT158" s="87" t="s">
        <v>55</v>
      </c>
      <c r="BU158" s="86" t="s">
        <v>56</v>
      </c>
      <c r="BV158" s="87" t="s">
        <v>55</v>
      </c>
      <c r="BW158" s="86" t="s">
        <v>56</v>
      </c>
      <c r="BX158" s="87" t="s">
        <v>55</v>
      </c>
      <c r="BY158" s="86" t="s">
        <v>56</v>
      </c>
      <c r="BZ158" s="87" t="s">
        <v>55</v>
      </c>
      <c r="CA158" s="86" t="s">
        <v>56</v>
      </c>
      <c r="CB158" s="87" t="s">
        <v>55</v>
      </c>
      <c r="CC158" s="86" t="s">
        <v>56</v>
      </c>
      <c r="CD158" s="87" t="s">
        <v>55</v>
      </c>
      <c r="CE158" s="88" t="s">
        <v>56</v>
      </c>
      <c r="CF158" s="89" t="s">
        <v>55</v>
      </c>
      <c r="CG158" s="90" t="s">
        <v>56</v>
      </c>
      <c r="CH158" s="271"/>
      <c r="CI158" s="206"/>
    </row>
    <row r="159" spans="2:87" ht="15.75" thickTop="1" x14ac:dyDescent="0.25">
      <c r="B159" s="142"/>
      <c r="C159" s="49">
        <v>2</v>
      </c>
      <c r="D159" s="157" t="str">
        <f t="shared" ref="D159:D167" si="124">K160</f>
        <v>LEIOMIOMA DEL UTERO</v>
      </c>
      <c r="E159" s="157">
        <f t="shared" si="121"/>
        <v>0</v>
      </c>
      <c r="F159" s="158">
        <f t="shared" si="121"/>
        <v>233</v>
      </c>
      <c r="G159" s="158">
        <f>+Tabla15679101126[[#This Row],[H]]+Tabla15679101126[[#This Row],[M]]</f>
        <v>233</v>
      </c>
      <c r="H159" s="159">
        <f>G159/G169</f>
        <v>0.13538640325392215</v>
      </c>
      <c r="I159" s="145"/>
      <c r="J159" s="163">
        <v>1</v>
      </c>
      <c r="K159" s="164" t="s">
        <v>152</v>
      </c>
      <c r="L159" s="165">
        <v>0</v>
      </c>
      <c r="M159" s="166">
        <v>0</v>
      </c>
      <c r="N159" s="165">
        <v>0</v>
      </c>
      <c r="O159" s="166">
        <v>0</v>
      </c>
      <c r="P159" s="165">
        <v>0</v>
      </c>
      <c r="Q159" s="166">
        <v>0</v>
      </c>
      <c r="R159" s="165">
        <v>0</v>
      </c>
      <c r="S159" s="166">
        <v>0</v>
      </c>
      <c r="T159" s="165">
        <v>0</v>
      </c>
      <c r="U159" s="166">
        <v>0</v>
      </c>
      <c r="V159" s="165">
        <v>0</v>
      </c>
      <c r="W159" s="166">
        <v>84</v>
      </c>
      <c r="X159" s="165">
        <v>0</v>
      </c>
      <c r="Y159" s="166">
        <v>239</v>
      </c>
      <c r="Z159" s="167">
        <f t="shared" ref="Z159:AA170" si="125">L159+N159+P159+R159+T159+V159+X159</f>
        <v>0</v>
      </c>
      <c r="AA159" s="168">
        <f t="shared" si="125"/>
        <v>323</v>
      </c>
      <c r="AB159" s="169">
        <f>SUM(Z159:AA159)</f>
        <v>323</v>
      </c>
      <c r="AC159" s="143"/>
      <c r="AE159" s="142"/>
      <c r="AF159" s="49">
        <v>2</v>
      </c>
      <c r="AG159" s="157" t="str">
        <f t="shared" ref="AG159:AG160" si="126">AN160</f>
        <v>TUBERCULOSIS DEL PULMON, CON EXAMEN BACTERIOLOGICO E HISTOLOGICO NEGATIVOS</v>
      </c>
      <c r="AH159" s="157">
        <f t="shared" si="122"/>
        <v>1</v>
      </c>
      <c r="AI159" s="158">
        <f t="shared" si="122"/>
        <v>0</v>
      </c>
      <c r="AJ159" s="158">
        <f>+Tabla1567910111222[[#This Row],[H]]+Tabla1567910111222[[#This Row],[M]]</f>
        <v>1</v>
      </c>
      <c r="AK159" s="159">
        <f>AJ159/AJ169</f>
        <v>0.25</v>
      </c>
      <c r="AL159" s="145"/>
      <c r="AM159" s="163">
        <v>1</v>
      </c>
      <c r="AN159" s="164" t="s">
        <v>227</v>
      </c>
      <c r="AO159" s="165">
        <v>0</v>
      </c>
      <c r="AP159" s="166">
        <v>0</v>
      </c>
      <c r="AQ159" s="165">
        <v>0</v>
      </c>
      <c r="AR159" s="166">
        <v>0</v>
      </c>
      <c r="AS159" s="165">
        <v>0</v>
      </c>
      <c r="AT159" s="166">
        <v>0</v>
      </c>
      <c r="AU159" s="165">
        <v>0</v>
      </c>
      <c r="AV159" s="166">
        <v>0</v>
      </c>
      <c r="AW159" s="165">
        <v>0</v>
      </c>
      <c r="AX159" s="166">
        <v>0</v>
      </c>
      <c r="AY159" s="165">
        <v>1</v>
      </c>
      <c r="AZ159" s="166">
        <v>0</v>
      </c>
      <c r="BA159" s="165">
        <v>0</v>
      </c>
      <c r="BB159" s="166">
        <v>1</v>
      </c>
      <c r="BC159" s="167">
        <f t="shared" ref="BC159:BD170" si="127">AO159+AQ159+AS159+AU159+AW159+AY159+BA159</f>
        <v>1</v>
      </c>
      <c r="BD159" s="168">
        <f t="shared" si="127"/>
        <v>1</v>
      </c>
      <c r="BE159" s="169">
        <f>SUM(BC159:BD159)</f>
        <v>2</v>
      </c>
      <c r="BF159" s="206"/>
      <c r="BH159" s="142"/>
      <c r="BI159" s="49">
        <v>2</v>
      </c>
      <c r="BJ159" s="157" t="str">
        <f t="shared" ref="BJ159:BJ163" si="128">BQ160</f>
        <v>EXAMEN GINECOLOGICO (GENERAL) (DE RUTINA)</v>
      </c>
      <c r="BK159" s="157">
        <f t="shared" si="123"/>
        <v>0</v>
      </c>
      <c r="BL159" s="158">
        <f t="shared" si="123"/>
        <v>2</v>
      </c>
      <c r="BM159" s="158">
        <f>+Tabla156791011262940[[#This Row],[H]]+Tabla156791011262940[[#This Row],[M]]</f>
        <v>2</v>
      </c>
      <c r="BN159" s="159">
        <f>BM159/BM169</f>
        <v>0.2</v>
      </c>
      <c r="BO159" s="145"/>
      <c r="BP159" s="163">
        <v>1</v>
      </c>
      <c r="BQ159" s="164" t="s">
        <v>220</v>
      </c>
      <c r="BR159" s="165">
        <v>0</v>
      </c>
      <c r="BS159" s="166">
        <v>0</v>
      </c>
      <c r="BT159" s="165">
        <v>0</v>
      </c>
      <c r="BU159" s="166">
        <v>0</v>
      </c>
      <c r="BV159" s="165">
        <v>0</v>
      </c>
      <c r="BW159" s="166">
        <v>0</v>
      </c>
      <c r="BX159" s="165">
        <v>0</v>
      </c>
      <c r="BY159" s="166">
        <v>3</v>
      </c>
      <c r="BZ159" s="165">
        <v>0</v>
      </c>
      <c r="CA159" s="166">
        <v>0</v>
      </c>
      <c r="CB159" s="165">
        <v>0</v>
      </c>
      <c r="CC159" s="166">
        <v>0</v>
      </c>
      <c r="CD159" s="165">
        <v>0</v>
      </c>
      <c r="CE159" s="166">
        <v>0</v>
      </c>
      <c r="CF159" s="167">
        <f t="shared" ref="CF159:CG170" si="129">BR159+BT159+BV159+BX159+BZ159+CB159+CD159</f>
        <v>0</v>
      </c>
      <c r="CG159" s="168">
        <f t="shared" si="129"/>
        <v>3</v>
      </c>
      <c r="CH159" s="169">
        <f>SUM(CF159:CG159)</f>
        <v>3</v>
      </c>
      <c r="CI159" s="206"/>
    </row>
    <row r="160" spans="2:87" x14ac:dyDescent="0.25">
      <c r="B160" s="142"/>
      <c r="C160" s="49">
        <v>3</v>
      </c>
      <c r="D160" s="157" t="str">
        <f t="shared" si="124"/>
        <v>HEMORRAGIA UTERINA ANORMAL</v>
      </c>
      <c r="E160" s="157">
        <f t="shared" si="121"/>
        <v>0</v>
      </c>
      <c r="F160" s="158">
        <f t="shared" si="121"/>
        <v>162</v>
      </c>
      <c r="G160" s="158">
        <f>+Tabla15679101126[[#This Row],[H]]+Tabla15679101126[[#This Row],[M]]</f>
        <v>162</v>
      </c>
      <c r="H160" s="159">
        <f>G160/G169</f>
        <v>9.4131319000581054E-2</v>
      </c>
      <c r="I160" s="145"/>
      <c r="J160" s="170">
        <v>2</v>
      </c>
      <c r="K160" s="157" t="s">
        <v>158</v>
      </c>
      <c r="L160" s="171">
        <v>0</v>
      </c>
      <c r="M160" s="172">
        <v>0</v>
      </c>
      <c r="N160" s="171">
        <v>0</v>
      </c>
      <c r="O160" s="172">
        <v>0</v>
      </c>
      <c r="P160" s="171">
        <v>0</v>
      </c>
      <c r="Q160" s="172">
        <v>0</v>
      </c>
      <c r="R160" s="171">
        <v>0</v>
      </c>
      <c r="S160" s="172">
        <v>0</v>
      </c>
      <c r="T160" s="171">
        <v>0</v>
      </c>
      <c r="U160" s="172">
        <v>2</v>
      </c>
      <c r="V160" s="171">
        <v>0</v>
      </c>
      <c r="W160" s="172">
        <v>220</v>
      </c>
      <c r="X160" s="171">
        <v>0</v>
      </c>
      <c r="Y160" s="172">
        <v>11</v>
      </c>
      <c r="Z160" s="173">
        <f t="shared" si="125"/>
        <v>0</v>
      </c>
      <c r="AA160" s="174">
        <f t="shared" si="125"/>
        <v>233</v>
      </c>
      <c r="AB160" s="175">
        <f t="shared" ref="AB160:AB169" si="130">SUM(Z160:AA160)</f>
        <v>233</v>
      </c>
      <c r="AC160" s="143"/>
      <c r="AE160" s="142"/>
      <c r="AF160" s="49">
        <v>3</v>
      </c>
      <c r="AG160" s="157" t="str">
        <f t="shared" si="126"/>
        <v>ENFERMEDAD PULMONAR INTERSTICIAL - NO ESPECIFICADA</v>
      </c>
      <c r="AH160" s="157">
        <f t="shared" si="122"/>
        <v>1</v>
      </c>
      <c r="AI160" s="158">
        <f t="shared" si="122"/>
        <v>0</v>
      </c>
      <c r="AJ160" s="158">
        <f>+Tabla1567910111222[[#This Row],[H]]+Tabla1567910111222[[#This Row],[M]]</f>
        <v>1</v>
      </c>
      <c r="AK160" s="159">
        <f>AJ160/AJ169</f>
        <v>0.25</v>
      </c>
      <c r="AL160" s="145"/>
      <c r="AM160" s="170">
        <v>2</v>
      </c>
      <c r="AN160" s="157" t="s">
        <v>228</v>
      </c>
      <c r="AO160" s="171">
        <v>0</v>
      </c>
      <c r="AP160" s="172">
        <v>0</v>
      </c>
      <c r="AQ160" s="171">
        <v>0</v>
      </c>
      <c r="AR160" s="172">
        <v>0</v>
      </c>
      <c r="AS160" s="171">
        <v>0</v>
      </c>
      <c r="AT160" s="172">
        <v>0</v>
      </c>
      <c r="AU160" s="171">
        <v>0</v>
      </c>
      <c r="AV160" s="172">
        <v>0</v>
      </c>
      <c r="AW160" s="171">
        <v>0</v>
      </c>
      <c r="AX160" s="172">
        <v>0</v>
      </c>
      <c r="AY160" s="171">
        <v>1</v>
      </c>
      <c r="AZ160" s="172">
        <v>0</v>
      </c>
      <c r="BA160" s="171">
        <v>0</v>
      </c>
      <c r="BB160" s="172">
        <v>0</v>
      </c>
      <c r="BC160" s="173">
        <f t="shared" si="127"/>
        <v>1</v>
      </c>
      <c r="BD160" s="174">
        <f t="shared" si="127"/>
        <v>0</v>
      </c>
      <c r="BE160" s="175">
        <f t="shared" ref="BE160:BE169" si="131">SUM(BC160:BD160)</f>
        <v>1</v>
      </c>
      <c r="BF160" s="206"/>
      <c r="BH160" s="142"/>
      <c r="BI160" s="49">
        <v>3</v>
      </c>
      <c r="BJ160" s="157" t="str">
        <f t="shared" si="128"/>
        <v>TRASTORNOS INFLAMATORIOS DE LA MAMA</v>
      </c>
      <c r="BK160" s="157">
        <f t="shared" si="123"/>
        <v>0</v>
      </c>
      <c r="BL160" s="158">
        <f t="shared" si="123"/>
        <v>2</v>
      </c>
      <c r="BM160" s="158">
        <f>+Tabla156791011262940[[#This Row],[H]]+Tabla156791011262940[[#This Row],[M]]</f>
        <v>2</v>
      </c>
      <c r="BN160" s="159">
        <f>BM160/BM169</f>
        <v>0.2</v>
      </c>
      <c r="BO160" s="145"/>
      <c r="BP160" s="170">
        <v>2</v>
      </c>
      <c r="BQ160" s="157" t="s">
        <v>224</v>
      </c>
      <c r="BR160" s="171">
        <v>0</v>
      </c>
      <c r="BS160" s="172">
        <v>0</v>
      </c>
      <c r="BT160" s="171">
        <v>0</v>
      </c>
      <c r="BU160" s="172">
        <v>0</v>
      </c>
      <c r="BV160" s="171">
        <v>0</v>
      </c>
      <c r="BW160" s="172">
        <v>0</v>
      </c>
      <c r="BX160" s="171">
        <v>0</v>
      </c>
      <c r="BY160" s="172">
        <v>2</v>
      </c>
      <c r="BZ160" s="171">
        <v>0</v>
      </c>
      <c r="CA160" s="172">
        <v>0</v>
      </c>
      <c r="CB160" s="171">
        <v>0</v>
      </c>
      <c r="CC160" s="172">
        <v>0</v>
      </c>
      <c r="CD160" s="171">
        <v>0</v>
      </c>
      <c r="CE160" s="172">
        <v>0</v>
      </c>
      <c r="CF160" s="173">
        <f t="shared" si="129"/>
        <v>0</v>
      </c>
      <c r="CG160" s="174">
        <f t="shared" si="129"/>
        <v>2</v>
      </c>
      <c r="CH160" s="175">
        <f t="shared" ref="CH160:CH169" si="132">SUM(CF160:CG160)</f>
        <v>2</v>
      </c>
      <c r="CI160" s="206"/>
    </row>
    <row r="161" spans="2:87" x14ac:dyDescent="0.25">
      <c r="B161" s="142"/>
      <c r="C161" s="49">
        <v>4</v>
      </c>
      <c r="D161" s="157" t="str">
        <f t="shared" si="124"/>
        <v>HIPERPLASIA DE GLANDULA DEL ENDOMETRIO</v>
      </c>
      <c r="E161" s="157">
        <f t="shared" si="121"/>
        <v>0</v>
      </c>
      <c r="F161" s="158">
        <f t="shared" si="121"/>
        <v>136</v>
      </c>
      <c r="G161" s="158">
        <f>+Tabla15679101126[[#This Row],[H]]+Tabla15679101126[[#This Row],[M]]</f>
        <v>136</v>
      </c>
      <c r="H161" s="159">
        <f>G161/G169</f>
        <v>7.9023823358512491E-2</v>
      </c>
      <c r="I161" s="145"/>
      <c r="J161" s="176">
        <v>3</v>
      </c>
      <c r="K161" s="177" t="s">
        <v>219</v>
      </c>
      <c r="L161" s="171">
        <v>0</v>
      </c>
      <c r="M161" s="172">
        <v>0</v>
      </c>
      <c r="N161" s="171">
        <v>0</v>
      </c>
      <c r="O161" s="172">
        <v>0</v>
      </c>
      <c r="P161" s="171">
        <v>0</v>
      </c>
      <c r="Q161" s="172">
        <v>0</v>
      </c>
      <c r="R161" s="171">
        <v>0</v>
      </c>
      <c r="S161" s="172">
        <v>0</v>
      </c>
      <c r="T161" s="171">
        <v>0</v>
      </c>
      <c r="U161" s="172">
        <v>0</v>
      </c>
      <c r="V161" s="171">
        <v>0</v>
      </c>
      <c r="W161" s="172">
        <v>145</v>
      </c>
      <c r="X161" s="171">
        <v>0</v>
      </c>
      <c r="Y161" s="172">
        <v>17</v>
      </c>
      <c r="Z161" s="173">
        <f t="shared" si="125"/>
        <v>0</v>
      </c>
      <c r="AA161" s="174">
        <f t="shared" si="125"/>
        <v>162</v>
      </c>
      <c r="AB161" s="175">
        <f t="shared" si="130"/>
        <v>162</v>
      </c>
      <c r="AC161" s="143"/>
      <c r="AE161" s="142"/>
      <c r="AF161" s="49">
        <v>4</v>
      </c>
      <c r="AG161" s="157"/>
      <c r="AH161" s="157"/>
      <c r="AI161" s="158"/>
      <c r="AJ161" s="158"/>
      <c r="AK161" s="159">
        <f>AJ161/AJ169</f>
        <v>0</v>
      </c>
      <c r="AL161" s="145"/>
      <c r="AM161" s="176">
        <v>3</v>
      </c>
      <c r="AN161" s="177" t="s">
        <v>229</v>
      </c>
      <c r="AO161" s="171">
        <v>0</v>
      </c>
      <c r="AP161" s="172">
        <v>0</v>
      </c>
      <c r="AQ161" s="171">
        <v>0</v>
      </c>
      <c r="AR161" s="172">
        <v>0</v>
      </c>
      <c r="AS161" s="171">
        <v>0</v>
      </c>
      <c r="AT161" s="172">
        <v>0</v>
      </c>
      <c r="AU161" s="171">
        <v>0</v>
      </c>
      <c r="AV161" s="172">
        <v>0</v>
      </c>
      <c r="AW161" s="171">
        <v>0</v>
      </c>
      <c r="AX161" s="172">
        <v>0</v>
      </c>
      <c r="AY161" s="171">
        <v>0</v>
      </c>
      <c r="AZ161" s="172">
        <v>0</v>
      </c>
      <c r="BA161" s="171">
        <v>1</v>
      </c>
      <c r="BB161" s="172">
        <v>0</v>
      </c>
      <c r="BC161" s="173">
        <f t="shared" si="127"/>
        <v>1</v>
      </c>
      <c r="BD161" s="174">
        <f t="shared" si="127"/>
        <v>0</v>
      </c>
      <c r="BE161" s="175">
        <f t="shared" si="131"/>
        <v>1</v>
      </c>
      <c r="BF161" s="206"/>
      <c r="BH161" s="142"/>
      <c r="BI161" s="49">
        <v>4</v>
      </c>
      <c r="BJ161" s="157" t="str">
        <f t="shared" si="128"/>
        <v>TUMEFACCION - MASA O PROMINENCIA INTRAABDOMINAL Y PELVICA</v>
      </c>
      <c r="BK161" s="157">
        <f t="shared" si="123"/>
        <v>0</v>
      </c>
      <c r="BL161" s="158">
        <f t="shared" si="123"/>
        <v>1</v>
      </c>
      <c r="BM161" s="158">
        <f>+Tabla156791011262940[[#This Row],[H]]+Tabla156791011262940[[#This Row],[M]]</f>
        <v>1</v>
      </c>
      <c r="BN161" s="159">
        <f>BM161/BM169</f>
        <v>0.1</v>
      </c>
      <c r="BO161" s="145"/>
      <c r="BP161" s="176">
        <v>3</v>
      </c>
      <c r="BQ161" s="177" t="s">
        <v>275</v>
      </c>
      <c r="BR161" s="171">
        <v>0</v>
      </c>
      <c r="BS161" s="172">
        <v>0</v>
      </c>
      <c r="BT161" s="171">
        <v>0</v>
      </c>
      <c r="BU161" s="172">
        <v>0</v>
      </c>
      <c r="BV161" s="171">
        <v>0</v>
      </c>
      <c r="BW161" s="172">
        <v>0</v>
      </c>
      <c r="BX161" s="171">
        <v>0</v>
      </c>
      <c r="BY161" s="172">
        <v>2</v>
      </c>
      <c r="BZ161" s="171">
        <v>0</v>
      </c>
      <c r="CA161" s="172">
        <v>0</v>
      </c>
      <c r="CB161" s="171">
        <v>0</v>
      </c>
      <c r="CC161" s="172">
        <v>0</v>
      </c>
      <c r="CD161" s="171">
        <v>0</v>
      </c>
      <c r="CE161" s="172">
        <v>0</v>
      </c>
      <c r="CF161" s="173">
        <f t="shared" si="129"/>
        <v>0</v>
      </c>
      <c r="CG161" s="174">
        <f t="shared" si="129"/>
        <v>2</v>
      </c>
      <c r="CH161" s="175">
        <f t="shared" si="132"/>
        <v>2</v>
      </c>
      <c r="CI161" s="206"/>
    </row>
    <row r="162" spans="2:87" x14ac:dyDescent="0.25">
      <c r="B162" s="142"/>
      <c r="C162" s="49">
        <v>5</v>
      </c>
      <c r="D162" s="157" t="str">
        <f t="shared" si="124"/>
        <v>TUMOR DE COMPORTAMIENTO INCIERTO DEL OVARIO</v>
      </c>
      <c r="E162" s="157">
        <f t="shared" si="121"/>
        <v>0</v>
      </c>
      <c r="F162" s="158">
        <f t="shared" si="121"/>
        <v>75</v>
      </c>
      <c r="G162" s="158">
        <f>+Tabla15679101126[[#This Row],[H]]+Tabla15679101126[[#This Row],[M]]</f>
        <v>75</v>
      </c>
      <c r="H162" s="159">
        <f>G162/G169</f>
        <v>4.3579314352120861E-2</v>
      </c>
      <c r="I162" s="145"/>
      <c r="J162" s="170">
        <v>4</v>
      </c>
      <c r="K162" s="157" t="s">
        <v>159</v>
      </c>
      <c r="L162" s="171">
        <v>0</v>
      </c>
      <c r="M162" s="172">
        <v>0</v>
      </c>
      <c r="N162" s="171">
        <v>0</v>
      </c>
      <c r="O162" s="172">
        <v>0</v>
      </c>
      <c r="P162" s="171">
        <v>0</v>
      </c>
      <c r="Q162" s="172">
        <v>0</v>
      </c>
      <c r="R162" s="171">
        <v>0</v>
      </c>
      <c r="S162" s="172">
        <v>0</v>
      </c>
      <c r="T162" s="171">
        <v>0</v>
      </c>
      <c r="U162" s="172">
        <v>1</v>
      </c>
      <c r="V162" s="171">
        <v>0</v>
      </c>
      <c r="W162" s="172">
        <v>95</v>
      </c>
      <c r="X162" s="171">
        <v>0</v>
      </c>
      <c r="Y162" s="172">
        <v>40</v>
      </c>
      <c r="Z162" s="173">
        <f t="shared" si="125"/>
        <v>0</v>
      </c>
      <c r="AA162" s="174">
        <f t="shared" si="125"/>
        <v>136</v>
      </c>
      <c r="AB162" s="175">
        <f t="shared" si="130"/>
        <v>136</v>
      </c>
      <c r="AC162" s="143"/>
      <c r="AE162" s="142"/>
      <c r="AF162" s="49">
        <v>5</v>
      </c>
      <c r="AG162" s="157"/>
      <c r="AH162" s="157"/>
      <c r="AI162" s="158"/>
      <c r="AJ162" s="158"/>
      <c r="AK162" s="159">
        <f>AJ162/AJ169</f>
        <v>0</v>
      </c>
      <c r="AL162" s="145"/>
      <c r="AM162" s="170">
        <v>4</v>
      </c>
      <c r="AN162" s="157"/>
      <c r="AO162" s="171">
        <v>0</v>
      </c>
      <c r="AP162" s="172">
        <v>0</v>
      </c>
      <c r="AQ162" s="171">
        <v>0</v>
      </c>
      <c r="AR162" s="172">
        <v>0</v>
      </c>
      <c r="AS162" s="171">
        <v>0</v>
      </c>
      <c r="AT162" s="172">
        <v>0</v>
      </c>
      <c r="AU162" s="171">
        <v>0</v>
      </c>
      <c r="AV162" s="172">
        <v>0</v>
      </c>
      <c r="AW162" s="171">
        <v>0</v>
      </c>
      <c r="AX162" s="172">
        <v>0</v>
      </c>
      <c r="AY162" s="171">
        <v>0</v>
      </c>
      <c r="AZ162" s="172">
        <v>0</v>
      </c>
      <c r="BA162" s="171">
        <v>0</v>
      </c>
      <c r="BB162" s="172">
        <v>0</v>
      </c>
      <c r="BC162" s="173">
        <f t="shared" si="127"/>
        <v>0</v>
      </c>
      <c r="BD162" s="174">
        <f t="shared" si="127"/>
        <v>0</v>
      </c>
      <c r="BE162" s="175">
        <f t="shared" si="131"/>
        <v>0</v>
      </c>
      <c r="BF162" s="206"/>
      <c r="BH162" s="142"/>
      <c r="BI162" s="49">
        <v>5</v>
      </c>
      <c r="BJ162" s="157" t="str">
        <f t="shared" si="128"/>
        <v xml:space="preserve">MENSTRUACION </v>
      </c>
      <c r="BK162" s="157">
        <f t="shared" si="123"/>
        <v>0</v>
      </c>
      <c r="BL162" s="158">
        <f t="shared" si="123"/>
        <v>1</v>
      </c>
      <c r="BM162" s="158">
        <f>+Tabla156791011262940[[#This Row],[H]]+Tabla156791011262940[[#This Row],[M]]</f>
        <v>1</v>
      </c>
      <c r="BN162" s="159">
        <f>BM162/BM169</f>
        <v>0.1</v>
      </c>
      <c r="BO162" s="145"/>
      <c r="BP162" s="170">
        <v>4</v>
      </c>
      <c r="BQ162" s="157" t="s">
        <v>276</v>
      </c>
      <c r="BR162" s="171">
        <v>0</v>
      </c>
      <c r="BS162" s="172">
        <v>0</v>
      </c>
      <c r="BT162" s="171">
        <v>0</v>
      </c>
      <c r="BU162" s="172">
        <v>0</v>
      </c>
      <c r="BV162" s="171">
        <v>0</v>
      </c>
      <c r="BW162" s="172">
        <v>0</v>
      </c>
      <c r="BX162" s="171">
        <v>0</v>
      </c>
      <c r="BY162" s="172">
        <v>1</v>
      </c>
      <c r="BZ162" s="171">
        <v>0</v>
      </c>
      <c r="CA162" s="172">
        <v>0</v>
      </c>
      <c r="CB162" s="171">
        <v>0</v>
      </c>
      <c r="CC162" s="172">
        <v>0</v>
      </c>
      <c r="CD162" s="171">
        <v>0</v>
      </c>
      <c r="CE162" s="172">
        <v>0</v>
      </c>
      <c r="CF162" s="173">
        <f t="shared" si="129"/>
        <v>0</v>
      </c>
      <c r="CG162" s="174">
        <f t="shared" si="129"/>
        <v>1</v>
      </c>
      <c r="CH162" s="175">
        <f t="shared" si="132"/>
        <v>1</v>
      </c>
      <c r="CI162" s="206"/>
    </row>
    <row r="163" spans="2:87" x14ac:dyDescent="0.25">
      <c r="B163" s="142"/>
      <c r="C163" s="49">
        <v>6</v>
      </c>
      <c r="D163" s="157" t="str">
        <f t="shared" si="124"/>
        <v>CISTOCELE</v>
      </c>
      <c r="E163" s="157">
        <f t="shared" si="121"/>
        <v>0</v>
      </c>
      <c r="F163" s="158">
        <f t="shared" si="121"/>
        <v>61</v>
      </c>
      <c r="G163" s="158">
        <f>+Tabla15679101126[[#This Row],[H]]+Tabla15679101126[[#This Row],[M]]</f>
        <v>61</v>
      </c>
      <c r="H163" s="159">
        <f>G163/G169</f>
        <v>3.5444509006391629E-2</v>
      </c>
      <c r="I163" s="145"/>
      <c r="J163" s="176">
        <v>5</v>
      </c>
      <c r="K163" s="177" t="s">
        <v>220</v>
      </c>
      <c r="L163" s="171">
        <v>0</v>
      </c>
      <c r="M163" s="172">
        <v>0</v>
      </c>
      <c r="N163" s="171">
        <v>0</v>
      </c>
      <c r="O163" s="172">
        <v>0</v>
      </c>
      <c r="P163" s="171">
        <v>0</v>
      </c>
      <c r="Q163" s="172">
        <v>0</v>
      </c>
      <c r="R163" s="171">
        <v>0</v>
      </c>
      <c r="S163" s="172">
        <v>3</v>
      </c>
      <c r="T163" s="171">
        <v>0</v>
      </c>
      <c r="U163" s="172">
        <v>12</v>
      </c>
      <c r="V163" s="171">
        <v>0</v>
      </c>
      <c r="W163" s="172">
        <v>44</v>
      </c>
      <c r="X163" s="171">
        <v>0</v>
      </c>
      <c r="Y163" s="172">
        <v>16</v>
      </c>
      <c r="Z163" s="173">
        <f t="shared" si="125"/>
        <v>0</v>
      </c>
      <c r="AA163" s="174">
        <f t="shared" si="125"/>
        <v>75</v>
      </c>
      <c r="AB163" s="175">
        <f t="shared" si="130"/>
        <v>75</v>
      </c>
      <c r="AC163" s="143"/>
      <c r="AE163" s="142"/>
      <c r="AF163" s="49">
        <v>6</v>
      </c>
      <c r="AG163" s="157"/>
      <c r="AH163" s="157"/>
      <c r="AI163" s="158"/>
      <c r="AJ163" s="158"/>
      <c r="AK163" s="159">
        <f>AJ163/AJ169</f>
        <v>0</v>
      </c>
      <c r="AL163" s="145"/>
      <c r="AM163" s="176">
        <v>5</v>
      </c>
      <c r="AN163" s="177"/>
      <c r="AO163" s="171">
        <v>0</v>
      </c>
      <c r="AP163" s="172">
        <v>0</v>
      </c>
      <c r="AQ163" s="171">
        <v>0</v>
      </c>
      <c r="AR163" s="172">
        <v>0</v>
      </c>
      <c r="AS163" s="171">
        <v>0</v>
      </c>
      <c r="AT163" s="172">
        <v>0</v>
      </c>
      <c r="AU163" s="171">
        <v>0</v>
      </c>
      <c r="AV163" s="172">
        <v>0</v>
      </c>
      <c r="AW163" s="171">
        <v>0</v>
      </c>
      <c r="AX163" s="172">
        <v>0</v>
      </c>
      <c r="AY163" s="171">
        <v>0</v>
      </c>
      <c r="AZ163" s="172">
        <v>0</v>
      </c>
      <c r="BA163" s="171">
        <v>0</v>
      </c>
      <c r="BB163" s="172">
        <v>0</v>
      </c>
      <c r="BC163" s="173">
        <f t="shared" si="127"/>
        <v>0</v>
      </c>
      <c r="BD163" s="174">
        <f t="shared" si="127"/>
        <v>0</v>
      </c>
      <c r="BE163" s="175">
        <f t="shared" si="131"/>
        <v>0</v>
      </c>
      <c r="BF163" s="206"/>
      <c r="BH163" s="142"/>
      <c r="BI163" s="49">
        <v>6</v>
      </c>
      <c r="BJ163" s="157" t="str">
        <f t="shared" si="128"/>
        <v>ENFERMEDAD NO INFLAMATORIA DEL OVARIO - DE LA TROMPA DE FALOPIO Y DEL LIGAMENTO ANCHO - NO ESPECIFICADA</v>
      </c>
      <c r="BK163" s="157">
        <f t="shared" si="123"/>
        <v>0</v>
      </c>
      <c r="BL163" s="158">
        <f t="shared" si="123"/>
        <v>1</v>
      </c>
      <c r="BM163" s="158">
        <f>+Tabla156791011262940[[#This Row],[H]]+Tabla156791011262940[[#This Row],[M]]</f>
        <v>1</v>
      </c>
      <c r="BN163" s="159">
        <f>BM163/BM169</f>
        <v>0.1</v>
      </c>
      <c r="BO163" s="145"/>
      <c r="BP163" s="176">
        <v>5</v>
      </c>
      <c r="BQ163" s="177" t="s">
        <v>277</v>
      </c>
      <c r="BR163" s="171">
        <v>0</v>
      </c>
      <c r="BS163" s="172">
        <v>0</v>
      </c>
      <c r="BT163" s="171">
        <v>0</v>
      </c>
      <c r="BU163" s="172">
        <v>0</v>
      </c>
      <c r="BV163" s="171">
        <v>0</v>
      </c>
      <c r="BW163" s="172">
        <v>0</v>
      </c>
      <c r="BX163" s="171">
        <v>0</v>
      </c>
      <c r="BY163" s="172">
        <v>1</v>
      </c>
      <c r="BZ163" s="171">
        <v>0</v>
      </c>
      <c r="CA163" s="172">
        <v>0</v>
      </c>
      <c r="CB163" s="171">
        <v>0</v>
      </c>
      <c r="CC163" s="172">
        <v>0</v>
      </c>
      <c r="CD163" s="171">
        <v>0</v>
      </c>
      <c r="CE163" s="172">
        <v>0</v>
      </c>
      <c r="CF163" s="173">
        <f t="shared" si="129"/>
        <v>0</v>
      </c>
      <c r="CG163" s="174">
        <f t="shared" si="129"/>
        <v>1</v>
      </c>
      <c r="CH163" s="175">
        <f t="shared" si="132"/>
        <v>1</v>
      </c>
      <c r="CI163" s="206"/>
    </row>
    <row r="164" spans="2:87" x14ac:dyDescent="0.25">
      <c r="B164" s="142"/>
      <c r="C164" s="49">
        <v>7</v>
      </c>
      <c r="D164" s="157" t="str">
        <f t="shared" si="124"/>
        <v>ESTERILIZACION</v>
      </c>
      <c r="E164" s="157">
        <f t="shared" si="121"/>
        <v>0</v>
      </c>
      <c r="F164" s="158">
        <f t="shared" si="121"/>
        <v>57</v>
      </c>
      <c r="G164" s="158">
        <f>+Tabla15679101126[[#This Row],[H]]+Tabla15679101126[[#This Row],[M]]</f>
        <v>57</v>
      </c>
      <c r="H164" s="159">
        <f>G164/G169</f>
        <v>3.3120278907611857E-2</v>
      </c>
      <c r="I164" s="145"/>
      <c r="J164" s="170">
        <v>6</v>
      </c>
      <c r="K164" s="157" t="s">
        <v>221</v>
      </c>
      <c r="L164" s="171">
        <v>0</v>
      </c>
      <c r="M164" s="172">
        <v>0</v>
      </c>
      <c r="N164" s="171">
        <v>0</v>
      </c>
      <c r="O164" s="172">
        <v>0</v>
      </c>
      <c r="P164" s="171">
        <v>0</v>
      </c>
      <c r="Q164" s="172">
        <v>0</v>
      </c>
      <c r="R164" s="171">
        <v>0</v>
      </c>
      <c r="S164" s="172">
        <v>0</v>
      </c>
      <c r="T164" s="171">
        <v>0</v>
      </c>
      <c r="U164" s="172">
        <v>0</v>
      </c>
      <c r="V164" s="171">
        <v>0</v>
      </c>
      <c r="W164" s="172">
        <v>20</v>
      </c>
      <c r="X164" s="171">
        <v>0</v>
      </c>
      <c r="Y164" s="172">
        <v>41</v>
      </c>
      <c r="Z164" s="173">
        <f t="shared" si="125"/>
        <v>0</v>
      </c>
      <c r="AA164" s="174">
        <f t="shared" si="125"/>
        <v>61</v>
      </c>
      <c r="AB164" s="175">
        <f t="shared" si="130"/>
        <v>61</v>
      </c>
      <c r="AC164" s="143"/>
      <c r="AE164" s="142"/>
      <c r="AF164" s="49">
        <v>7</v>
      </c>
      <c r="AG164" s="157"/>
      <c r="AH164" s="157"/>
      <c r="AI164" s="158"/>
      <c r="AJ164" s="158"/>
      <c r="AK164" s="159">
        <f>AJ164/AJ169</f>
        <v>0</v>
      </c>
      <c r="AL164" s="145"/>
      <c r="AM164" s="170">
        <v>6</v>
      </c>
      <c r="AN164" s="157"/>
      <c r="AO164" s="171">
        <v>0</v>
      </c>
      <c r="AP164" s="172">
        <v>0</v>
      </c>
      <c r="AQ164" s="171">
        <v>0</v>
      </c>
      <c r="AR164" s="172">
        <v>0</v>
      </c>
      <c r="AS164" s="171">
        <v>0</v>
      </c>
      <c r="AT164" s="172">
        <v>0</v>
      </c>
      <c r="AU164" s="171">
        <v>0</v>
      </c>
      <c r="AV164" s="172">
        <v>0</v>
      </c>
      <c r="AW164" s="171">
        <v>0</v>
      </c>
      <c r="AX164" s="172">
        <v>0</v>
      </c>
      <c r="AY164" s="171">
        <v>0</v>
      </c>
      <c r="AZ164" s="172">
        <v>0</v>
      </c>
      <c r="BA164" s="171">
        <v>0</v>
      </c>
      <c r="BB164" s="172">
        <v>0</v>
      </c>
      <c r="BC164" s="173">
        <f t="shared" si="127"/>
        <v>0</v>
      </c>
      <c r="BD164" s="174">
        <f t="shared" si="127"/>
        <v>0</v>
      </c>
      <c r="BE164" s="175">
        <f t="shared" si="131"/>
        <v>0</v>
      </c>
      <c r="BF164" s="206"/>
      <c r="BH164" s="142"/>
      <c r="BI164" s="49">
        <v>7</v>
      </c>
      <c r="BJ164" s="157"/>
      <c r="BK164" s="157"/>
      <c r="BL164" s="158"/>
      <c r="BM164" s="158"/>
      <c r="BN164" s="159">
        <f>BM164/BM169</f>
        <v>0</v>
      </c>
      <c r="BO164" s="145"/>
      <c r="BP164" s="170">
        <v>6</v>
      </c>
      <c r="BQ164" s="157" t="s">
        <v>278</v>
      </c>
      <c r="BR164" s="171">
        <v>0</v>
      </c>
      <c r="BS164" s="172">
        <v>0</v>
      </c>
      <c r="BT164" s="171">
        <v>0</v>
      </c>
      <c r="BU164" s="172">
        <v>0</v>
      </c>
      <c r="BV164" s="171">
        <v>0</v>
      </c>
      <c r="BW164" s="172">
        <v>0</v>
      </c>
      <c r="BX164" s="171">
        <v>0</v>
      </c>
      <c r="BY164" s="172">
        <v>1</v>
      </c>
      <c r="BZ164" s="171">
        <v>0</v>
      </c>
      <c r="CA164" s="172">
        <v>0</v>
      </c>
      <c r="CB164" s="171">
        <v>0</v>
      </c>
      <c r="CC164" s="172">
        <v>0</v>
      </c>
      <c r="CD164" s="171">
        <v>0</v>
      </c>
      <c r="CE164" s="172">
        <v>0</v>
      </c>
      <c r="CF164" s="173">
        <f t="shared" si="129"/>
        <v>0</v>
      </c>
      <c r="CG164" s="174">
        <f t="shared" si="129"/>
        <v>1</v>
      </c>
      <c r="CH164" s="175">
        <f t="shared" si="132"/>
        <v>1</v>
      </c>
      <c r="CI164" s="206"/>
    </row>
    <row r="165" spans="2:87" x14ac:dyDescent="0.25">
      <c r="B165" s="142"/>
      <c r="C165" s="49">
        <v>8</v>
      </c>
      <c r="D165" s="157" t="str">
        <f t="shared" si="124"/>
        <v>POLIPO DEL CUERPO DEL UTERO</v>
      </c>
      <c r="E165" s="157">
        <f t="shared" si="121"/>
        <v>0</v>
      </c>
      <c r="F165" s="158">
        <f t="shared" si="121"/>
        <v>57</v>
      </c>
      <c r="G165" s="158">
        <f>+Tabla15679101126[[#This Row],[H]]+Tabla15679101126[[#This Row],[M]]</f>
        <v>57</v>
      </c>
      <c r="H165" s="159">
        <f>G165/G169</f>
        <v>3.3120278907611857E-2</v>
      </c>
      <c r="I165" s="145"/>
      <c r="J165" s="176">
        <v>7</v>
      </c>
      <c r="K165" s="177" t="s">
        <v>222</v>
      </c>
      <c r="L165" s="171">
        <v>0</v>
      </c>
      <c r="M165" s="172">
        <v>0</v>
      </c>
      <c r="N165" s="171">
        <v>0</v>
      </c>
      <c r="O165" s="172">
        <v>0</v>
      </c>
      <c r="P165" s="171">
        <v>0</v>
      </c>
      <c r="Q165" s="172">
        <v>0</v>
      </c>
      <c r="R165" s="171">
        <v>0</v>
      </c>
      <c r="S165" s="172">
        <v>0</v>
      </c>
      <c r="T165" s="171">
        <v>0</v>
      </c>
      <c r="U165" s="172">
        <v>11</v>
      </c>
      <c r="V165" s="171">
        <v>0</v>
      </c>
      <c r="W165" s="172">
        <v>46</v>
      </c>
      <c r="X165" s="171">
        <v>0</v>
      </c>
      <c r="Y165" s="172">
        <v>0</v>
      </c>
      <c r="Z165" s="173">
        <f t="shared" si="125"/>
        <v>0</v>
      </c>
      <c r="AA165" s="174">
        <f t="shared" si="125"/>
        <v>57</v>
      </c>
      <c r="AB165" s="175">
        <f t="shared" si="130"/>
        <v>57</v>
      </c>
      <c r="AC165" s="143"/>
      <c r="AE165" s="142"/>
      <c r="AF165" s="49">
        <v>8</v>
      </c>
      <c r="AG165" s="157"/>
      <c r="AH165" s="157"/>
      <c r="AI165" s="158"/>
      <c r="AJ165" s="158"/>
      <c r="AK165" s="159">
        <f>AJ165/AJ169</f>
        <v>0</v>
      </c>
      <c r="AL165" s="145"/>
      <c r="AM165" s="176">
        <v>7</v>
      </c>
      <c r="AN165" s="177"/>
      <c r="AO165" s="171">
        <v>0</v>
      </c>
      <c r="AP165" s="172">
        <v>0</v>
      </c>
      <c r="AQ165" s="171">
        <v>0</v>
      </c>
      <c r="AR165" s="172">
        <v>0</v>
      </c>
      <c r="AS165" s="171">
        <v>0</v>
      </c>
      <c r="AT165" s="172">
        <v>0</v>
      </c>
      <c r="AU165" s="171">
        <v>0</v>
      </c>
      <c r="AV165" s="172">
        <v>0</v>
      </c>
      <c r="AW165" s="171">
        <v>0</v>
      </c>
      <c r="AX165" s="172">
        <v>0</v>
      </c>
      <c r="AY165" s="171">
        <v>0</v>
      </c>
      <c r="AZ165" s="172">
        <v>0</v>
      </c>
      <c r="BA165" s="171">
        <v>0</v>
      </c>
      <c r="BB165" s="172">
        <v>0</v>
      </c>
      <c r="BC165" s="173">
        <f t="shared" si="127"/>
        <v>0</v>
      </c>
      <c r="BD165" s="174">
        <f t="shared" si="127"/>
        <v>0</v>
      </c>
      <c r="BE165" s="175">
        <f t="shared" si="131"/>
        <v>0</v>
      </c>
      <c r="BF165" s="206"/>
      <c r="BH165" s="142"/>
      <c r="BI165" s="49">
        <v>8</v>
      </c>
      <c r="BJ165" s="157"/>
      <c r="BK165" s="157"/>
      <c r="BL165" s="158"/>
      <c r="BM165" s="158"/>
      <c r="BN165" s="159">
        <f>BM165/BM169</f>
        <v>0</v>
      </c>
      <c r="BO165" s="145"/>
      <c r="BP165" s="176">
        <v>7</v>
      </c>
      <c r="BQ165" s="177"/>
      <c r="BR165" s="171"/>
      <c r="BS165" s="172"/>
      <c r="BT165" s="171"/>
      <c r="BU165" s="172"/>
      <c r="BV165" s="171"/>
      <c r="BW165" s="172"/>
      <c r="BX165" s="171"/>
      <c r="BY165" s="172"/>
      <c r="BZ165" s="171"/>
      <c r="CA165" s="172"/>
      <c r="CB165" s="171"/>
      <c r="CC165" s="172"/>
      <c r="CD165" s="171"/>
      <c r="CE165" s="172"/>
      <c r="CF165" s="173">
        <f t="shared" si="129"/>
        <v>0</v>
      </c>
      <c r="CG165" s="174">
        <f t="shared" si="129"/>
        <v>0</v>
      </c>
      <c r="CH165" s="175">
        <f t="shared" si="132"/>
        <v>0</v>
      </c>
      <c r="CI165" s="206"/>
    </row>
    <row r="166" spans="2:87" x14ac:dyDescent="0.25">
      <c r="B166" s="142"/>
      <c r="C166" s="49">
        <v>9</v>
      </c>
      <c r="D166" s="157" t="str">
        <f t="shared" si="124"/>
        <v>EXAMEN GINECOLOGICO (GENERAL) (DE RUTINA)</v>
      </c>
      <c r="E166" s="157">
        <f t="shared" si="121"/>
        <v>0</v>
      </c>
      <c r="F166" s="158">
        <f t="shared" si="121"/>
        <v>54</v>
      </c>
      <c r="G166" s="158">
        <f>+Tabla15679101126[[#This Row],[H]]+Tabla15679101126[[#This Row],[M]]</f>
        <v>54</v>
      </c>
      <c r="H166" s="159">
        <f>G166/G169</f>
        <v>3.137710633352702E-2</v>
      </c>
      <c r="I166" s="145"/>
      <c r="J166" s="170">
        <v>8</v>
      </c>
      <c r="K166" s="157" t="s">
        <v>223</v>
      </c>
      <c r="L166" s="171">
        <v>0</v>
      </c>
      <c r="M166" s="172">
        <v>0</v>
      </c>
      <c r="N166" s="171">
        <v>0</v>
      </c>
      <c r="O166" s="172">
        <v>0</v>
      </c>
      <c r="P166" s="171">
        <v>0</v>
      </c>
      <c r="Q166" s="172">
        <v>0</v>
      </c>
      <c r="R166" s="171">
        <v>0</v>
      </c>
      <c r="S166" s="172">
        <v>0</v>
      </c>
      <c r="T166" s="171">
        <v>0</v>
      </c>
      <c r="U166" s="172">
        <v>1</v>
      </c>
      <c r="V166" s="171">
        <v>0</v>
      </c>
      <c r="W166" s="172">
        <v>46</v>
      </c>
      <c r="X166" s="171">
        <v>0</v>
      </c>
      <c r="Y166" s="172">
        <v>10</v>
      </c>
      <c r="Z166" s="173">
        <f t="shared" si="125"/>
        <v>0</v>
      </c>
      <c r="AA166" s="174">
        <f t="shared" si="125"/>
        <v>57</v>
      </c>
      <c r="AB166" s="175">
        <f t="shared" si="130"/>
        <v>57</v>
      </c>
      <c r="AC166" s="143"/>
      <c r="AE166" s="142"/>
      <c r="AF166" s="49">
        <v>9</v>
      </c>
      <c r="AG166" s="157"/>
      <c r="AH166" s="157"/>
      <c r="AI166" s="158"/>
      <c r="AJ166" s="158"/>
      <c r="AK166" s="159">
        <f>AJ166/AJ169</f>
        <v>0</v>
      </c>
      <c r="AL166" s="145"/>
      <c r="AM166" s="170">
        <v>8</v>
      </c>
      <c r="AN166" s="157"/>
      <c r="AO166" s="171">
        <v>0</v>
      </c>
      <c r="AP166" s="172">
        <v>0</v>
      </c>
      <c r="AQ166" s="171">
        <v>0</v>
      </c>
      <c r="AR166" s="172">
        <v>0</v>
      </c>
      <c r="AS166" s="171">
        <v>0</v>
      </c>
      <c r="AT166" s="172">
        <v>0</v>
      </c>
      <c r="AU166" s="171">
        <v>0</v>
      </c>
      <c r="AV166" s="172">
        <v>0</v>
      </c>
      <c r="AW166" s="171">
        <v>0</v>
      </c>
      <c r="AX166" s="172">
        <v>0</v>
      </c>
      <c r="AY166" s="171">
        <v>0</v>
      </c>
      <c r="AZ166" s="172">
        <v>0</v>
      </c>
      <c r="BA166" s="171">
        <v>0</v>
      </c>
      <c r="BB166" s="172">
        <v>0</v>
      </c>
      <c r="BC166" s="173">
        <f t="shared" si="127"/>
        <v>0</v>
      </c>
      <c r="BD166" s="174">
        <f t="shared" si="127"/>
        <v>0</v>
      </c>
      <c r="BE166" s="175">
        <f t="shared" si="131"/>
        <v>0</v>
      </c>
      <c r="BF166" s="206"/>
      <c r="BH166" s="142"/>
      <c r="BI166" s="49">
        <v>9</v>
      </c>
      <c r="BJ166" s="157"/>
      <c r="BK166" s="157"/>
      <c r="BL166" s="158"/>
      <c r="BM166" s="158"/>
      <c r="BN166" s="159">
        <f>BM166/BM169</f>
        <v>0</v>
      </c>
      <c r="BO166" s="145"/>
      <c r="BP166" s="170">
        <v>8</v>
      </c>
      <c r="BQ166" s="157"/>
      <c r="BR166" s="171"/>
      <c r="BS166" s="172"/>
      <c r="BT166" s="171"/>
      <c r="BU166" s="172"/>
      <c r="BV166" s="171"/>
      <c r="BW166" s="172"/>
      <c r="BX166" s="171"/>
      <c r="BY166" s="172"/>
      <c r="BZ166" s="171"/>
      <c r="CA166" s="172"/>
      <c r="CB166" s="171"/>
      <c r="CC166" s="172"/>
      <c r="CD166" s="171"/>
      <c r="CE166" s="172"/>
      <c r="CF166" s="173">
        <f t="shared" si="129"/>
        <v>0</v>
      </c>
      <c r="CG166" s="174">
        <f t="shared" si="129"/>
        <v>0</v>
      </c>
      <c r="CH166" s="175">
        <f t="shared" si="132"/>
        <v>0</v>
      </c>
      <c r="CI166" s="206"/>
    </row>
    <row r="167" spans="2:87" x14ac:dyDescent="0.25">
      <c r="B167" s="142"/>
      <c r="C167" s="49">
        <v>10</v>
      </c>
      <c r="D167" s="157" t="str">
        <f t="shared" si="124"/>
        <v>ENTEROCELE VAGINAL</v>
      </c>
      <c r="E167" s="157">
        <f t="shared" si="121"/>
        <v>0</v>
      </c>
      <c r="F167" s="158">
        <f t="shared" si="121"/>
        <v>26</v>
      </c>
      <c r="G167" s="158">
        <f>+Tabla15679101126[[#This Row],[H]]+Tabla15679101126[[#This Row],[M]]</f>
        <v>26</v>
      </c>
      <c r="H167" s="159">
        <f>G167/G169</f>
        <v>1.5107495642068565E-2</v>
      </c>
      <c r="I167" s="145"/>
      <c r="J167" s="176">
        <v>9</v>
      </c>
      <c r="K167" s="177" t="s">
        <v>224</v>
      </c>
      <c r="L167" s="171">
        <v>0</v>
      </c>
      <c r="M167" s="172">
        <v>0</v>
      </c>
      <c r="N167" s="171">
        <v>0</v>
      </c>
      <c r="O167" s="172">
        <v>0</v>
      </c>
      <c r="P167" s="171">
        <v>0</v>
      </c>
      <c r="Q167" s="172">
        <v>0</v>
      </c>
      <c r="R167" s="171">
        <v>0</v>
      </c>
      <c r="S167" s="172">
        <v>2</v>
      </c>
      <c r="T167" s="171">
        <v>0</v>
      </c>
      <c r="U167" s="172">
        <v>0</v>
      </c>
      <c r="V167" s="171">
        <v>0</v>
      </c>
      <c r="W167" s="172">
        <v>41</v>
      </c>
      <c r="X167" s="171">
        <v>0</v>
      </c>
      <c r="Y167" s="172">
        <v>11</v>
      </c>
      <c r="Z167" s="173">
        <f t="shared" si="125"/>
        <v>0</v>
      </c>
      <c r="AA167" s="174">
        <f t="shared" si="125"/>
        <v>54</v>
      </c>
      <c r="AB167" s="175">
        <f t="shared" si="130"/>
        <v>54</v>
      </c>
      <c r="AC167" s="143"/>
      <c r="AE167" s="142"/>
      <c r="AF167" s="49">
        <v>10</v>
      </c>
      <c r="AG167" s="157"/>
      <c r="AH167" s="157"/>
      <c r="AI167" s="158"/>
      <c r="AJ167" s="158"/>
      <c r="AK167" s="159">
        <f>AJ167/AJ169</f>
        <v>0</v>
      </c>
      <c r="AL167" s="145"/>
      <c r="AM167" s="176">
        <v>9</v>
      </c>
      <c r="AN167" s="177"/>
      <c r="AO167" s="171">
        <v>0</v>
      </c>
      <c r="AP167" s="172">
        <v>0</v>
      </c>
      <c r="AQ167" s="171">
        <v>0</v>
      </c>
      <c r="AR167" s="172">
        <v>0</v>
      </c>
      <c r="AS167" s="171">
        <v>0</v>
      </c>
      <c r="AT167" s="172">
        <v>0</v>
      </c>
      <c r="AU167" s="171">
        <v>0</v>
      </c>
      <c r="AV167" s="172">
        <v>0</v>
      </c>
      <c r="AW167" s="171">
        <v>0</v>
      </c>
      <c r="AX167" s="172">
        <v>0</v>
      </c>
      <c r="AY167" s="171">
        <v>0</v>
      </c>
      <c r="AZ167" s="172">
        <v>0</v>
      </c>
      <c r="BA167" s="171">
        <v>0</v>
      </c>
      <c r="BB167" s="172">
        <v>0</v>
      </c>
      <c r="BC167" s="173">
        <f t="shared" si="127"/>
        <v>0</v>
      </c>
      <c r="BD167" s="174">
        <f t="shared" si="127"/>
        <v>0</v>
      </c>
      <c r="BE167" s="175">
        <f t="shared" si="131"/>
        <v>0</v>
      </c>
      <c r="BF167" s="206"/>
      <c r="BH167" s="142"/>
      <c r="BI167" s="49">
        <v>10</v>
      </c>
      <c r="BJ167" s="157"/>
      <c r="BK167" s="157"/>
      <c r="BL167" s="158"/>
      <c r="BM167" s="158"/>
      <c r="BN167" s="159">
        <f>BM167/BM169</f>
        <v>0</v>
      </c>
      <c r="BO167" s="145"/>
      <c r="BP167" s="176">
        <v>9</v>
      </c>
      <c r="BQ167" s="177"/>
      <c r="BR167" s="171"/>
      <c r="BS167" s="172"/>
      <c r="BT167" s="171"/>
      <c r="BU167" s="172"/>
      <c r="BV167" s="171"/>
      <c r="BW167" s="172"/>
      <c r="BX167" s="171"/>
      <c r="BY167" s="172"/>
      <c r="BZ167" s="171"/>
      <c r="CA167" s="172"/>
      <c r="CB167" s="171"/>
      <c r="CC167" s="172"/>
      <c r="CD167" s="171"/>
      <c r="CE167" s="172"/>
      <c r="CF167" s="173">
        <f t="shared" si="129"/>
        <v>0</v>
      </c>
      <c r="CG167" s="174">
        <f t="shared" si="129"/>
        <v>0</v>
      </c>
      <c r="CH167" s="175">
        <f t="shared" si="132"/>
        <v>0</v>
      </c>
      <c r="CI167" s="206"/>
    </row>
    <row r="168" spans="2:87" ht="15.75" thickBot="1" x14ac:dyDescent="0.3">
      <c r="B168" s="142"/>
      <c r="C168" s="50"/>
      <c r="D168" s="160" t="s">
        <v>89</v>
      </c>
      <c r="E168" s="160">
        <f t="shared" si="121"/>
        <v>0</v>
      </c>
      <c r="F168" s="161">
        <f t="shared" si="121"/>
        <v>537</v>
      </c>
      <c r="G168" s="161">
        <f>+Tabla15679101126[[#This Row],[H]]+Tabla15679101126[[#This Row],[M]]</f>
        <v>537</v>
      </c>
      <c r="H168" s="162">
        <f>G168/G169</f>
        <v>0.31202789076118537</v>
      </c>
      <c r="I168" s="147"/>
      <c r="J168" s="170">
        <v>10</v>
      </c>
      <c r="K168" s="157" t="s">
        <v>225</v>
      </c>
      <c r="L168" s="171">
        <v>0</v>
      </c>
      <c r="M168" s="172">
        <v>0</v>
      </c>
      <c r="N168" s="171">
        <v>0</v>
      </c>
      <c r="O168" s="172">
        <v>0</v>
      </c>
      <c r="P168" s="171">
        <v>0</v>
      </c>
      <c r="Q168" s="172">
        <v>0</v>
      </c>
      <c r="R168" s="171">
        <v>0</v>
      </c>
      <c r="S168" s="172">
        <v>0</v>
      </c>
      <c r="T168" s="171">
        <v>0</v>
      </c>
      <c r="U168" s="172">
        <v>0</v>
      </c>
      <c r="V168" s="171">
        <v>0</v>
      </c>
      <c r="W168" s="172">
        <v>9</v>
      </c>
      <c r="X168" s="171">
        <v>0</v>
      </c>
      <c r="Y168" s="172">
        <v>17</v>
      </c>
      <c r="Z168" s="173">
        <f t="shared" si="125"/>
        <v>0</v>
      </c>
      <c r="AA168" s="174">
        <f t="shared" si="125"/>
        <v>26</v>
      </c>
      <c r="AB168" s="175">
        <f t="shared" si="130"/>
        <v>26</v>
      </c>
      <c r="AC168" s="143"/>
      <c r="AE168" s="142"/>
      <c r="AF168" s="50"/>
      <c r="AG168" s="160" t="s">
        <v>89</v>
      </c>
      <c r="AH168" s="160">
        <f>BC169</f>
        <v>0</v>
      </c>
      <c r="AI168" s="161">
        <f>BD169</f>
        <v>0</v>
      </c>
      <c r="AJ168" s="161">
        <f>+Tabla1567910111222[[#This Row],[H]]+Tabla1567910111222[[#This Row],[M]]</f>
        <v>0</v>
      </c>
      <c r="AK168" s="162">
        <f>AJ168/AJ169</f>
        <v>0</v>
      </c>
      <c r="AL168" s="147"/>
      <c r="AM168" s="170">
        <v>10</v>
      </c>
      <c r="AN168" s="157"/>
      <c r="AO168" s="171">
        <v>0</v>
      </c>
      <c r="AP168" s="172">
        <v>0</v>
      </c>
      <c r="AQ168" s="171">
        <v>0</v>
      </c>
      <c r="AR168" s="172">
        <v>0</v>
      </c>
      <c r="AS168" s="171">
        <v>0</v>
      </c>
      <c r="AT168" s="172">
        <v>0</v>
      </c>
      <c r="AU168" s="171">
        <v>0</v>
      </c>
      <c r="AV168" s="172">
        <v>0</v>
      </c>
      <c r="AW168" s="171">
        <v>0</v>
      </c>
      <c r="AX168" s="172">
        <v>0</v>
      </c>
      <c r="AY168" s="171">
        <v>0</v>
      </c>
      <c r="AZ168" s="172">
        <v>0</v>
      </c>
      <c r="BA168" s="171">
        <v>0</v>
      </c>
      <c r="BB168" s="172">
        <v>0</v>
      </c>
      <c r="BC168" s="173">
        <f t="shared" si="127"/>
        <v>0</v>
      </c>
      <c r="BD168" s="174">
        <f t="shared" si="127"/>
        <v>0</v>
      </c>
      <c r="BE168" s="175">
        <f t="shared" si="131"/>
        <v>0</v>
      </c>
      <c r="BF168" s="206"/>
      <c r="BH168" s="142"/>
      <c r="BI168" s="50"/>
      <c r="BJ168" s="160" t="s">
        <v>89</v>
      </c>
      <c r="BK168" s="160">
        <f>CF169</f>
        <v>0</v>
      </c>
      <c r="BL168" s="161">
        <f>CG169</f>
        <v>0</v>
      </c>
      <c r="BM168" s="161">
        <f>+Tabla156791011262940[[#This Row],[H]]+Tabla156791011262940[[#This Row],[M]]</f>
        <v>0</v>
      </c>
      <c r="BN168" s="162">
        <f>BM168/BM169</f>
        <v>0</v>
      </c>
      <c r="BO168" s="147"/>
      <c r="BP168" s="170">
        <v>10</v>
      </c>
      <c r="BQ168" s="157"/>
      <c r="BR168" s="171"/>
      <c r="BS168" s="172"/>
      <c r="BT168" s="171"/>
      <c r="BU168" s="172"/>
      <c r="BV168" s="171"/>
      <c r="BW168" s="172"/>
      <c r="BX168" s="171"/>
      <c r="BY168" s="172"/>
      <c r="BZ168" s="171"/>
      <c r="CA168" s="172"/>
      <c r="CB168" s="171"/>
      <c r="CC168" s="172"/>
      <c r="CD168" s="171"/>
      <c r="CE168" s="172"/>
      <c r="CF168" s="173">
        <f t="shared" si="129"/>
        <v>0</v>
      </c>
      <c r="CG168" s="174">
        <f t="shared" si="129"/>
        <v>0</v>
      </c>
      <c r="CH168" s="175">
        <f t="shared" si="132"/>
        <v>0</v>
      </c>
      <c r="CI168" s="206"/>
    </row>
    <row r="169" spans="2:87" ht="16.5" thickTop="1" thickBot="1" x14ac:dyDescent="0.3">
      <c r="B169" s="142"/>
      <c r="C169" s="55"/>
      <c r="D169" s="56" t="s">
        <v>90</v>
      </c>
      <c r="E169" s="56">
        <f>SUM(E158:E168)</f>
        <v>0</v>
      </c>
      <c r="F169" s="56">
        <f>SUM(F158:F168)</f>
        <v>1721</v>
      </c>
      <c r="G169" s="56">
        <f>SUM(G158:G168)</f>
        <v>1721</v>
      </c>
      <c r="H169" s="57">
        <f>SUM(H158:H168)</f>
        <v>1</v>
      </c>
      <c r="I169" s="145"/>
      <c r="J169" s="178"/>
      <c r="K169" s="179" t="s">
        <v>89</v>
      </c>
      <c r="L169" s="180">
        <v>0</v>
      </c>
      <c r="M169" s="181">
        <v>0</v>
      </c>
      <c r="N169" s="180">
        <v>0</v>
      </c>
      <c r="O169" s="181">
        <v>0</v>
      </c>
      <c r="P169" s="180">
        <v>0</v>
      </c>
      <c r="Q169" s="181">
        <v>0</v>
      </c>
      <c r="R169" s="180">
        <v>0</v>
      </c>
      <c r="S169" s="181">
        <v>5</v>
      </c>
      <c r="T169" s="180">
        <v>0</v>
      </c>
      <c r="U169" s="181">
        <v>40</v>
      </c>
      <c r="V169" s="180">
        <v>0</v>
      </c>
      <c r="W169" s="181">
        <v>363</v>
      </c>
      <c r="X169" s="180">
        <v>0</v>
      </c>
      <c r="Y169" s="182">
        <v>129</v>
      </c>
      <c r="Z169" s="173">
        <f t="shared" si="125"/>
        <v>0</v>
      </c>
      <c r="AA169" s="174">
        <f t="shared" si="125"/>
        <v>537</v>
      </c>
      <c r="AB169" s="183">
        <f t="shared" si="130"/>
        <v>537</v>
      </c>
      <c r="AC169" s="143"/>
      <c r="AE169" s="142"/>
      <c r="AF169" s="55"/>
      <c r="AG169" s="56" t="s">
        <v>90</v>
      </c>
      <c r="AH169" s="56">
        <f>SUM(AH158:AH168)</f>
        <v>3</v>
      </c>
      <c r="AI169" s="56">
        <f>SUM(AI158:AI168)</f>
        <v>1</v>
      </c>
      <c r="AJ169" s="56">
        <f>SUM(AJ158:AJ168)</f>
        <v>4</v>
      </c>
      <c r="AK169" s="57">
        <f>SUM(AK158:AK168)</f>
        <v>1</v>
      </c>
      <c r="AL169" s="145"/>
      <c r="AM169" s="178"/>
      <c r="AN169" s="179" t="s">
        <v>89</v>
      </c>
      <c r="AO169" s="180">
        <v>0</v>
      </c>
      <c r="AP169" s="181">
        <v>0</v>
      </c>
      <c r="AQ169" s="180">
        <v>0</v>
      </c>
      <c r="AR169" s="181">
        <v>0</v>
      </c>
      <c r="AS169" s="180">
        <v>0</v>
      </c>
      <c r="AT169" s="181">
        <v>0</v>
      </c>
      <c r="AU169" s="180">
        <v>0</v>
      </c>
      <c r="AV169" s="181">
        <v>0</v>
      </c>
      <c r="AW169" s="180">
        <v>0</v>
      </c>
      <c r="AX169" s="181">
        <v>0</v>
      </c>
      <c r="AY169" s="180">
        <v>0</v>
      </c>
      <c r="AZ169" s="181">
        <v>0</v>
      </c>
      <c r="BA169" s="180">
        <v>0</v>
      </c>
      <c r="BB169" s="182">
        <v>0</v>
      </c>
      <c r="BC169" s="173">
        <f t="shared" si="127"/>
        <v>0</v>
      </c>
      <c r="BD169" s="174">
        <f t="shared" si="127"/>
        <v>0</v>
      </c>
      <c r="BE169" s="183">
        <f t="shared" si="131"/>
        <v>0</v>
      </c>
      <c r="BF169" s="206"/>
      <c r="BH169" s="142"/>
      <c r="BI169" s="55"/>
      <c r="BJ169" s="56" t="s">
        <v>90</v>
      </c>
      <c r="BK169" s="56">
        <f>SUM(BK158:BK168)</f>
        <v>0</v>
      </c>
      <c r="BL169" s="56">
        <f>SUM(BL158:BL168)</f>
        <v>10</v>
      </c>
      <c r="BM169" s="56">
        <f>SUM(BM158:BM168)</f>
        <v>10</v>
      </c>
      <c r="BN169" s="57">
        <f>SUM(BN158:BN168)</f>
        <v>0.99999999999999989</v>
      </c>
      <c r="BO169" s="145"/>
      <c r="BP169" s="178"/>
      <c r="BQ169" s="179" t="s">
        <v>89</v>
      </c>
      <c r="BR169" s="180"/>
      <c r="BS169" s="181"/>
      <c r="BT169" s="180"/>
      <c r="BU169" s="181"/>
      <c r="BV169" s="180"/>
      <c r="BW169" s="181"/>
      <c r="BX169" s="180"/>
      <c r="BY169" s="181"/>
      <c r="BZ169" s="180"/>
      <c r="CA169" s="181"/>
      <c r="CB169" s="180"/>
      <c r="CC169" s="181"/>
      <c r="CD169" s="180"/>
      <c r="CE169" s="182"/>
      <c r="CF169" s="173">
        <f t="shared" si="129"/>
        <v>0</v>
      </c>
      <c r="CG169" s="174">
        <f t="shared" si="129"/>
        <v>0</v>
      </c>
      <c r="CH169" s="183">
        <f t="shared" si="132"/>
        <v>0</v>
      </c>
      <c r="CI169" s="206"/>
    </row>
    <row r="170" spans="2:87" ht="16.5" customHeight="1" thickTop="1" thickBot="1" x14ac:dyDescent="0.3">
      <c r="B170" s="142"/>
      <c r="C170" s="148" t="s">
        <v>155</v>
      </c>
      <c r="D170" s="149"/>
      <c r="E170" s="145"/>
      <c r="F170" s="145"/>
      <c r="G170" s="145"/>
      <c r="H170" s="145"/>
      <c r="I170" s="145"/>
      <c r="J170" s="290" t="s">
        <v>90</v>
      </c>
      <c r="K170" s="291"/>
      <c r="L170" s="187">
        <f t="shared" ref="L170:Y170" si="133">SUM(L159:L169)</f>
        <v>0</v>
      </c>
      <c r="M170" s="188">
        <f t="shared" si="133"/>
        <v>0</v>
      </c>
      <c r="N170" s="187">
        <f t="shared" si="133"/>
        <v>0</v>
      </c>
      <c r="O170" s="188">
        <f t="shared" si="133"/>
        <v>0</v>
      </c>
      <c r="P170" s="188">
        <f t="shared" si="133"/>
        <v>0</v>
      </c>
      <c r="Q170" s="188">
        <f t="shared" si="133"/>
        <v>0</v>
      </c>
      <c r="R170" s="187">
        <f t="shared" si="133"/>
        <v>0</v>
      </c>
      <c r="S170" s="188">
        <f t="shared" si="133"/>
        <v>10</v>
      </c>
      <c r="T170" s="187">
        <f t="shared" si="133"/>
        <v>0</v>
      </c>
      <c r="U170" s="188">
        <f t="shared" si="133"/>
        <v>67</v>
      </c>
      <c r="V170" s="187">
        <f t="shared" si="133"/>
        <v>0</v>
      </c>
      <c r="W170" s="188">
        <f t="shared" si="133"/>
        <v>1113</v>
      </c>
      <c r="X170" s="187">
        <f t="shared" si="133"/>
        <v>0</v>
      </c>
      <c r="Y170" s="188">
        <f t="shared" si="133"/>
        <v>531</v>
      </c>
      <c r="Z170" s="91">
        <f t="shared" si="125"/>
        <v>0</v>
      </c>
      <c r="AA170" s="92">
        <f t="shared" si="125"/>
        <v>1721</v>
      </c>
      <c r="AB170" s="93">
        <f>SUM(AB159:AB169)</f>
        <v>1721</v>
      </c>
      <c r="AC170" s="143"/>
      <c r="AE170" s="142"/>
      <c r="AF170" s="148" t="s">
        <v>155</v>
      </c>
      <c r="AG170" s="149"/>
      <c r="AH170" s="145"/>
      <c r="AI170" s="145"/>
      <c r="AJ170" s="145"/>
      <c r="AK170" s="145"/>
      <c r="AL170" s="145"/>
      <c r="AM170" s="290" t="s">
        <v>90</v>
      </c>
      <c r="AN170" s="283"/>
      <c r="AO170" s="187">
        <f t="shared" ref="AO170:BB170" si="134">SUM(AO159:AO169)</f>
        <v>0</v>
      </c>
      <c r="AP170" s="188">
        <f t="shared" si="134"/>
        <v>0</v>
      </c>
      <c r="AQ170" s="187">
        <f t="shared" si="134"/>
        <v>0</v>
      </c>
      <c r="AR170" s="188">
        <f t="shared" si="134"/>
        <v>0</v>
      </c>
      <c r="AS170" s="188">
        <f t="shared" si="134"/>
        <v>0</v>
      </c>
      <c r="AT170" s="188">
        <f t="shared" si="134"/>
        <v>0</v>
      </c>
      <c r="AU170" s="187">
        <f t="shared" si="134"/>
        <v>0</v>
      </c>
      <c r="AV170" s="188">
        <f t="shared" si="134"/>
        <v>0</v>
      </c>
      <c r="AW170" s="187">
        <f t="shared" si="134"/>
        <v>0</v>
      </c>
      <c r="AX170" s="188">
        <f t="shared" si="134"/>
        <v>0</v>
      </c>
      <c r="AY170" s="187">
        <f t="shared" si="134"/>
        <v>2</v>
      </c>
      <c r="AZ170" s="188">
        <f t="shared" si="134"/>
        <v>0</v>
      </c>
      <c r="BA170" s="187">
        <f t="shared" si="134"/>
        <v>1</v>
      </c>
      <c r="BB170" s="188">
        <f t="shared" si="134"/>
        <v>1</v>
      </c>
      <c r="BC170" s="91">
        <f t="shared" si="127"/>
        <v>3</v>
      </c>
      <c r="BD170" s="92">
        <f t="shared" si="127"/>
        <v>1</v>
      </c>
      <c r="BE170" s="93">
        <f>SUM(BE159:BE169)</f>
        <v>4</v>
      </c>
      <c r="BF170" s="206"/>
      <c r="BH170" s="142"/>
      <c r="BI170" s="148" t="s">
        <v>155</v>
      </c>
      <c r="BJ170" s="149"/>
      <c r="BK170" s="145"/>
      <c r="BL170" s="145"/>
      <c r="BM170" s="145"/>
      <c r="BN170" s="145"/>
      <c r="BO170" s="145"/>
      <c r="BP170" s="290" t="s">
        <v>90</v>
      </c>
      <c r="BQ170" s="283"/>
      <c r="BR170" s="187">
        <f t="shared" ref="BR170:CE170" si="135">SUM(BR159:BR169)</f>
        <v>0</v>
      </c>
      <c r="BS170" s="188">
        <f t="shared" si="135"/>
        <v>0</v>
      </c>
      <c r="BT170" s="187">
        <f t="shared" si="135"/>
        <v>0</v>
      </c>
      <c r="BU170" s="188">
        <f t="shared" si="135"/>
        <v>0</v>
      </c>
      <c r="BV170" s="188">
        <f t="shared" si="135"/>
        <v>0</v>
      </c>
      <c r="BW170" s="188">
        <f t="shared" si="135"/>
        <v>0</v>
      </c>
      <c r="BX170" s="187">
        <f t="shared" si="135"/>
        <v>0</v>
      </c>
      <c r="BY170" s="188">
        <f t="shared" si="135"/>
        <v>10</v>
      </c>
      <c r="BZ170" s="187">
        <f t="shared" si="135"/>
        <v>0</v>
      </c>
      <c r="CA170" s="188">
        <f t="shared" si="135"/>
        <v>0</v>
      </c>
      <c r="CB170" s="187">
        <f t="shared" si="135"/>
        <v>0</v>
      </c>
      <c r="CC170" s="188">
        <f t="shared" si="135"/>
        <v>0</v>
      </c>
      <c r="CD170" s="187">
        <f t="shared" si="135"/>
        <v>0</v>
      </c>
      <c r="CE170" s="188">
        <f t="shared" si="135"/>
        <v>0</v>
      </c>
      <c r="CF170" s="91">
        <f t="shared" si="129"/>
        <v>0</v>
      </c>
      <c r="CG170" s="92">
        <f t="shared" si="129"/>
        <v>10</v>
      </c>
      <c r="CH170" s="93">
        <f>SUM(CH159:CH169)</f>
        <v>10</v>
      </c>
      <c r="CI170" s="206"/>
    </row>
    <row r="171" spans="2:87" ht="15.75" thickTop="1" x14ac:dyDescent="0.25">
      <c r="B171" s="142"/>
      <c r="C171" s="145"/>
      <c r="D171" s="145"/>
      <c r="E171" s="145"/>
      <c r="F171" s="145"/>
      <c r="G171" s="145"/>
      <c r="H171" s="145"/>
      <c r="I171" s="145"/>
      <c r="J171" s="145"/>
      <c r="K171" s="145"/>
      <c r="L171" s="145"/>
      <c r="M171" s="145"/>
      <c r="N171" s="145"/>
      <c r="O171" s="145"/>
      <c r="P171" s="145"/>
      <c r="Q171" s="145"/>
      <c r="R171" s="145"/>
      <c r="S171" s="145"/>
      <c r="T171" s="145"/>
      <c r="U171" s="145"/>
      <c r="V171" s="145"/>
      <c r="W171" s="145"/>
      <c r="X171" s="145"/>
      <c r="Y171" s="145"/>
      <c r="Z171" s="145"/>
      <c r="AA171" s="145"/>
      <c r="AB171" s="145"/>
      <c r="AC171" s="143"/>
      <c r="AE171" s="142"/>
      <c r="AF171" s="145"/>
      <c r="AG171" s="145"/>
      <c r="AH171" s="145"/>
      <c r="AI171" s="145"/>
      <c r="AJ171" s="145"/>
      <c r="AK171" s="145"/>
      <c r="AL171" s="145"/>
      <c r="AM171" s="145"/>
      <c r="AN171" s="145"/>
      <c r="AO171" s="145"/>
      <c r="AP171" s="145"/>
      <c r="AQ171" s="145"/>
      <c r="AR171" s="145"/>
      <c r="AS171" s="145"/>
      <c r="AT171" s="145"/>
      <c r="AU171" s="145"/>
      <c r="AV171" s="145"/>
      <c r="AW171" s="145"/>
      <c r="AX171" s="145"/>
      <c r="AY171" s="145"/>
      <c r="AZ171" s="145"/>
      <c r="BA171" s="145"/>
      <c r="BB171" s="145"/>
      <c r="BC171" s="145"/>
      <c r="BD171" s="145"/>
      <c r="BE171" s="145"/>
      <c r="BF171" s="206"/>
      <c r="BH171" s="142"/>
      <c r="BI171" s="46"/>
      <c r="CI171" s="206"/>
    </row>
    <row r="172" spans="2:87" x14ac:dyDescent="0.25">
      <c r="B172" s="142"/>
      <c r="C172" s="145"/>
      <c r="D172" s="145"/>
      <c r="E172" s="145"/>
      <c r="F172" s="145"/>
      <c r="G172" s="145"/>
      <c r="H172" s="145"/>
      <c r="I172" s="145"/>
      <c r="J172" s="145"/>
      <c r="K172" s="145"/>
      <c r="L172" s="145"/>
      <c r="M172" s="145"/>
      <c r="N172" s="145"/>
      <c r="O172" s="145"/>
      <c r="P172" s="145"/>
      <c r="Q172" s="145"/>
      <c r="R172" s="145"/>
      <c r="S172" s="145"/>
      <c r="T172" s="145"/>
      <c r="U172" s="145"/>
      <c r="V172" s="145"/>
      <c r="W172" s="145"/>
      <c r="X172" s="145"/>
      <c r="Y172" s="145"/>
      <c r="Z172" s="145"/>
      <c r="AA172" s="145"/>
      <c r="AB172" s="145"/>
      <c r="AC172" s="143"/>
      <c r="AE172" s="142"/>
      <c r="AF172" s="145"/>
      <c r="AG172" s="145"/>
      <c r="AH172" s="145"/>
      <c r="AI172" s="145"/>
      <c r="AJ172" s="145"/>
      <c r="AK172" s="145"/>
      <c r="AL172" s="145"/>
      <c r="AM172" s="145"/>
      <c r="AN172" s="145"/>
      <c r="AO172" s="145"/>
      <c r="AP172" s="145"/>
      <c r="AQ172" s="145"/>
      <c r="AR172" s="145"/>
      <c r="AS172" s="145"/>
      <c r="AT172" s="145"/>
      <c r="AU172" s="145"/>
      <c r="AV172" s="145"/>
      <c r="AW172" s="145"/>
      <c r="AX172" s="145"/>
      <c r="AY172" s="145"/>
      <c r="AZ172" s="145"/>
      <c r="BA172" s="145"/>
      <c r="BB172" s="145"/>
      <c r="BC172" s="145"/>
      <c r="BD172" s="145"/>
      <c r="BE172" s="145"/>
      <c r="BF172" s="206"/>
      <c r="BH172" s="142"/>
      <c r="BI172" s="46"/>
      <c r="CI172" s="206"/>
    </row>
    <row r="173" spans="2:87" ht="15.75" thickBot="1" x14ac:dyDescent="0.3">
      <c r="B173" s="142"/>
      <c r="C173" s="145"/>
      <c r="D173" s="145"/>
      <c r="E173" s="145"/>
      <c r="F173" s="145"/>
      <c r="G173" s="145"/>
      <c r="H173" s="145"/>
      <c r="I173" s="145"/>
      <c r="J173" s="145"/>
      <c r="K173" s="145"/>
      <c r="L173" s="145"/>
      <c r="M173" s="145"/>
      <c r="N173" s="145"/>
      <c r="O173" s="145"/>
      <c r="P173" s="145"/>
      <c r="Q173" s="145"/>
      <c r="R173" s="145"/>
      <c r="S173" s="145"/>
      <c r="T173" s="145"/>
      <c r="U173" s="145"/>
      <c r="V173" s="145"/>
      <c r="W173" s="145"/>
      <c r="X173" s="145"/>
      <c r="Y173" s="145"/>
      <c r="Z173" s="145"/>
      <c r="AA173" s="145"/>
      <c r="AB173" s="145"/>
      <c r="AC173" s="143"/>
      <c r="AE173" s="142"/>
      <c r="AF173" s="145"/>
      <c r="AG173" s="145"/>
      <c r="AH173" s="145"/>
      <c r="AI173" s="145"/>
      <c r="AJ173" s="145"/>
      <c r="AK173" s="145"/>
      <c r="AL173" s="145"/>
      <c r="AM173" s="145"/>
      <c r="AN173" s="145"/>
      <c r="AO173" s="145"/>
      <c r="AP173" s="145"/>
      <c r="AQ173" s="145"/>
      <c r="AR173" s="145"/>
      <c r="AS173" s="145"/>
      <c r="AT173" s="145"/>
      <c r="AU173" s="145"/>
      <c r="AV173" s="145"/>
      <c r="AW173" s="145"/>
      <c r="AX173" s="145"/>
      <c r="AY173" s="145"/>
      <c r="AZ173" s="145"/>
      <c r="BA173" s="145"/>
      <c r="BB173" s="145"/>
      <c r="BC173" s="145"/>
      <c r="BD173" s="145"/>
      <c r="BE173" s="145"/>
      <c r="BF173" s="206"/>
      <c r="BH173" s="142"/>
      <c r="BI173" s="46"/>
      <c r="CI173" s="206"/>
    </row>
    <row r="174" spans="2:87" ht="16.5" customHeight="1" thickTop="1" thickBot="1" x14ac:dyDescent="0.3">
      <c r="B174" s="142"/>
      <c r="C174" s="144"/>
      <c r="D174" s="145"/>
      <c r="E174" s="145"/>
      <c r="F174" s="145"/>
      <c r="G174" s="145"/>
      <c r="H174" s="145"/>
      <c r="I174" s="145"/>
      <c r="J174" s="269" t="s">
        <v>66</v>
      </c>
      <c r="K174" s="276" t="s">
        <v>67</v>
      </c>
      <c r="L174" s="279" t="s">
        <v>54</v>
      </c>
      <c r="M174" s="280"/>
      <c r="N174" s="280"/>
      <c r="O174" s="280"/>
      <c r="P174" s="280"/>
      <c r="Q174" s="280"/>
      <c r="R174" s="280"/>
      <c r="S174" s="280"/>
      <c r="T174" s="280"/>
      <c r="U174" s="280"/>
      <c r="V174" s="280"/>
      <c r="W174" s="280"/>
      <c r="X174" s="280"/>
      <c r="Y174" s="281"/>
      <c r="Z174" s="262" t="s">
        <v>68</v>
      </c>
      <c r="AA174" s="266"/>
      <c r="AB174" s="269" t="s">
        <v>69</v>
      </c>
      <c r="AC174" s="143"/>
      <c r="AE174" s="142"/>
      <c r="AF174" s="144"/>
      <c r="AG174" s="145"/>
      <c r="AH174" s="145"/>
      <c r="AI174" s="145"/>
      <c r="AJ174" s="145"/>
      <c r="AK174" s="145"/>
      <c r="AL174" s="145"/>
      <c r="AM174" s="269" t="s">
        <v>66</v>
      </c>
      <c r="AN174" s="276" t="s">
        <v>67</v>
      </c>
      <c r="AO174" s="279" t="s">
        <v>54</v>
      </c>
      <c r="AP174" s="280"/>
      <c r="AQ174" s="280"/>
      <c r="AR174" s="280"/>
      <c r="AS174" s="280"/>
      <c r="AT174" s="280"/>
      <c r="AU174" s="280"/>
      <c r="AV174" s="280"/>
      <c r="AW174" s="280"/>
      <c r="AX174" s="280"/>
      <c r="AY174" s="280"/>
      <c r="AZ174" s="280"/>
      <c r="BA174" s="280"/>
      <c r="BB174" s="281"/>
      <c r="BC174" s="262" t="s">
        <v>68</v>
      </c>
      <c r="BD174" s="266"/>
      <c r="BE174" s="269" t="s">
        <v>69</v>
      </c>
      <c r="BF174" s="206"/>
      <c r="BH174" s="142"/>
      <c r="BI174" s="218"/>
      <c r="BJ174" s="145"/>
      <c r="BK174" s="145"/>
      <c r="BL174" s="145"/>
      <c r="BM174" s="145"/>
      <c r="BN174" s="145"/>
      <c r="BO174" s="145"/>
      <c r="BP174" s="269" t="s">
        <v>66</v>
      </c>
      <c r="BQ174" s="276" t="s">
        <v>67</v>
      </c>
      <c r="BR174" s="279" t="s">
        <v>54</v>
      </c>
      <c r="BS174" s="280"/>
      <c r="BT174" s="280"/>
      <c r="BU174" s="280"/>
      <c r="BV174" s="280"/>
      <c r="BW174" s="280"/>
      <c r="BX174" s="280"/>
      <c r="BY174" s="280"/>
      <c r="BZ174" s="280"/>
      <c r="CA174" s="280"/>
      <c r="CB174" s="280"/>
      <c r="CC174" s="280"/>
      <c r="CD174" s="280"/>
      <c r="CE174" s="281"/>
      <c r="CF174" s="262" t="s">
        <v>68</v>
      </c>
      <c r="CG174" s="266"/>
      <c r="CH174" s="269" t="s">
        <v>69</v>
      </c>
      <c r="CI174" s="206"/>
    </row>
    <row r="175" spans="2:87" ht="16.5" customHeight="1" thickTop="1" thickBot="1" x14ac:dyDescent="0.3">
      <c r="B175" s="142"/>
      <c r="C175" s="51" t="s">
        <v>60</v>
      </c>
      <c r="D175" s="52" t="s">
        <v>226</v>
      </c>
      <c r="E175" s="53" t="s">
        <v>55</v>
      </c>
      <c r="F175" s="54" t="s">
        <v>56</v>
      </c>
      <c r="G175" s="54" t="s">
        <v>57</v>
      </c>
      <c r="H175" s="54" t="s">
        <v>71</v>
      </c>
      <c r="I175" s="145"/>
      <c r="J175" s="270"/>
      <c r="K175" s="277"/>
      <c r="L175" s="272" t="s">
        <v>72</v>
      </c>
      <c r="M175" s="273"/>
      <c r="N175" s="274" t="s">
        <v>73</v>
      </c>
      <c r="O175" s="275"/>
      <c r="P175" s="274" t="s">
        <v>74</v>
      </c>
      <c r="Q175" s="275"/>
      <c r="R175" s="272" t="s">
        <v>75</v>
      </c>
      <c r="S175" s="273"/>
      <c r="T175" s="272" t="s">
        <v>76</v>
      </c>
      <c r="U175" s="273"/>
      <c r="V175" s="272" t="s">
        <v>77</v>
      </c>
      <c r="W175" s="273"/>
      <c r="X175" s="272" t="s">
        <v>78</v>
      </c>
      <c r="Y175" s="273"/>
      <c r="Z175" s="267"/>
      <c r="AA175" s="268"/>
      <c r="AB175" s="270"/>
      <c r="AC175" s="143"/>
      <c r="AE175" s="142"/>
      <c r="AF175" s="51" t="s">
        <v>60</v>
      </c>
      <c r="AG175" s="52" t="s">
        <v>230</v>
      </c>
      <c r="AH175" s="53" t="s">
        <v>55</v>
      </c>
      <c r="AI175" s="54" t="s">
        <v>56</v>
      </c>
      <c r="AJ175" s="54" t="s">
        <v>57</v>
      </c>
      <c r="AK175" s="54" t="s">
        <v>71</v>
      </c>
      <c r="AL175" s="145"/>
      <c r="AM175" s="270"/>
      <c r="AN175" s="277"/>
      <c r="AO175" s="272" t="s">
        <v>72</v>
      </c>
      <c r="AP175" s="273"/>
      <c r="AQ175" s="274" t="s">
        <v>73</v>
      </c>
      <c r="AR175" s="275"/>
      <c r="AS175" s="274" t="s">
        <v>74</v>
      </c>
      <c r="AT175" s="275"/>
      <c r="AU175" s="272" t="s">
        <v>75</v>
      </c>
      <c r="AV175" s="273"/>
      <c r="AW175" s="272" t="s">
        <v>76</v>
      </c>
      <c r="AX175" s="273"/>
      <c r="AY175" s="272" t="s">
        <v>77</v>
      </c>
      <c r="AZ175" s="273"/>
      <c r="BA175" s="272" t="s">
        <v>78</v>
      </c>
      <c r="BB175" s="273"/>
      <c r="BC175" s="267"/>
      <c r="BD175" s="268"/>
      <c r="BE175" s="270"/>
      <c r="BF175" s="206"/>
      <c r="BH175" s="142"/>
      <c r="BI175" s="51" t="s">
        <v>60</v>
      </c>
      <c r="BJ175" s="52" t="s">
        <v>230</v>
      </c>
      <c r="BK175" s="53" t="s">
        <v>55</v>
      </c>
      <c r="BL175" s="54" t="s">
        <v>56</v>
      </c>
      <c r="BM175" s="54" t="s">
        <v>57</v>
      </c>
      <c r="BN175" s="54" t="s">
        <v>71</v>
      </c>
      <c r="BO175" s="145"/>
      <c r="BP175" s="270"/>
      <c r="BQ175" s="277"/>
      <c r="BR175" s="272" t="s">
        <v>72</v>
      </c>
      <c r="BS175" s="273"/>
      <c r="BT175" s="274" t="s">
        <v>73</v>
      </c>
      <c r="BU175" s="275"/>
      <c r="BV175" s="274" t="s">
        <v>74</v>
      </c>
      <c r="BW175" s="275"/>
      <c r="BX175" s="272" t="s">
        <v>75</v>
      </c>
      <c r="BY175" s="273"/>
      <c r="BZ175" s="272" t="s">
        <v>76</v>
      </c>
      <c r="CA175" s="273"/>
      <c r="CB175" s="272" t="s">
        <v>77</v>
      </c>
      <c r="CC175" s="273"/>
      <c r="CD175" s="272" t="s">
        <v>78</v>
      </c>
      <c r="CE175" s="273"/>
      <c r="CF175" s="267"/>
      <c r="CG175" s="268"/>
      <c r="CH175" s="270"/>
      <c r="CI175" s="206"/>
    </row>
    <row r="176" spans="2:87" ht="16.5" thickTop="1" thickBot="1" x14ac:dyDescent="0.3">
      <c r="B176" s="142"/>
      <c r="C176" s="48">
        <v>1</v>
      </c>
      <c r="D176" s="154" t="str">
        <f>K177</f>
        <v>EPOC</v>
      </c>
      <c r="E176" s="154">
        <f t="shared" ref="E176:F178" si="136">Z177</f>
        <v>1</v>
      </c>
      <c r="F176" s="155">
        <f t="shared" si="136"/>
        <v>1</v>
      </c>
      <c r="G176" s="155">
        <f>+Tabla15679101112[[#This Row],[H]]+Tabla15679101112[[#This Row],[M]]</f>
        <v>2</v>
      </c>
      <c r="H176" s="156">
        <f>G176/G187</f>
        <v>0.5</v>
      </c>
      <c r="I176" s="145"/>
      <c r="J176" s="271"/>
      <c r="K176" s="278"/>
      <c r="L176" s="51" t="s">
        <v>55</v>
      </c>
      <c r="M176" s="86" t="s">
        <v>56</v>
      </c>
      <c r="N176" s="87" t="s">
        <v>55</v>
      </c>
      <c r="O176" s="86" t="s">
        <v>56</v>
      </c>
      <c r="P176" s="87" t="s">
        <v>55</v>
      </c>
      <c r="Q176" s="86" t="s">
        <v>56</v>
      </c>
      <c r="R176" s="87" t="s">
        <v>55</v>
      </c>
      <c r="S176" s="86" t="s">
        <v>56</v>
      </c>
      <c r="T176" s="87" t="s">
        <v>55</v>
      </c>
      <c r="U176" s="86" t="s">
        <v>56</v>
      </c>
      <c r="V176" s="87" t="s">
        <v>55</v>
      </c>
      <c r="W176" s="86" t="s">
        <v>56</v>
      </c>
      <c r="X176" s="87" t="s">
        <v>55</v>
      </c>
      <c r="Y176" s="88" t="s">
        <v>56</v>
      </c>
      <c r="Z176" s="89" t="s">
        <v>55</v>
      </c>
      <c r="AA176" s="90" t="s">
        <v>56</v>
      </c>
      <c r="AB176" s="271"/>
      <c r="AC176" s="143"/>
      <c r="AE176" s="142"/>
      <c r="AF176" s="48">
        <v>1</v>
      </c>
      <c r="AG176" s="154" t="str">
        <f>AN177</f>
        <v xml:space="preserve">GONARTROSIS </v>
      </c>
      <c r="AH176" s="154">
        <f t="shared" ref="AH176:AI186" si="137">BC177</f>
        <v>185</v>
      </c>
      <c r="AI176" s="155">
        <f t="shared" si="137"/>
        <v>494</v>
      </c>
      <c r="AJ176" s="155">
        <f>+Tabla156791011121323[[#This Row],[H]]+Tabla156791011121323[[#This Row],[M]]</f>
        <v>679</v>
      </c>
      <c r="AK176" s="156">
        <f>AJ176/AJ187</f>
        <v>0.16420798065296252</v>
      </c>
      <c r="AL176" s="145"/>
      <c r="AM176" s="270"/>
      <c r="AN176" s="278"/>
      <c r="AO176" s="51" t="s">
        <v>55</v>
      </c>
      <c r="AP176" s="86" t="s">
        <v>56</v>
      </c>
      <c r="AQ176" s="87" t="s">
        <v>55</v>
      </c>
      <c r="AR176" s="86" t="s">
        <v>56</v>
      </c>
      <c r="AS176" s="87" t="s">
        <v>55</v>
      </c>
      <c r="AT176" s="86" t="s">
        <v>56</v>
      </c>
      <c r="AU176" s="87" t="s">
        <v>55</v>
      </c>
      <c r="AV176" s="86" t="s">
        <v>56</v>
      </c>
      <c r="AW176" s="87" t="s">
        <v>55</v>
      </c>
      <c r="AX176" s="86" t="s">
        <v>56</v>
      </c>
      <c r="AY176" s="87" t="s">
        <v>55</v>
      </c>
      <c r="AZ176" s="86" t="s">
        <v>56</v>
      </c>
      <c r="BA176" s="87" t="s">
        <v>55</v>
      </c>
      <c r="BB176" s="88" t="s">
        <v>56</v>
      </c>
      <c r="BC176" s="89" t="s">
        <v>55</v>
      </c>
      <c r="BD176" s="90" t="s">
        <v>56</v>
      </c>
      <c r="BE176" s="271"/>
      <c r="BF176" s="206"/>
      <c r="BH176" s="142"/>
      <c r="BI176" s="48">
        <v>1</v>
      </c>
      <c r="BJ176" s="154" t="str">
        <f>BQ177</f>
        <v>FRACTURA DE MIEMBRO SUPERIOR</v>
      </c>
      <c r="BK176" s="154">
        <f t="shared" ref="BK176:BL186" si="138">CF177</f>
        <v>130</v>
      </c>
      <c r="BL176" s="155">
        <f t="shared" si="138"/>
        <v>42</v>
      </c>
      <c r="BM176" s="155">
        <f>+Tabla15679101112132337[[#This Row],[H]]+Tabla15679101112132337[[#This Row],[M]]</f>
        <v>172</v>
      </c>
      <c r="BN176" s="156">
        <f>BM176/BM187</f>
        <v>0.52760736196319014</v>
      </c>
      <c r="BO176" s="145"/>
      <c r="BP176" s="270"/>
      <c r="BQ176" s="278"/>
      <c r="BR176" s="51" t="s">
        <v>55</v>
      </c>
      <c r="BS176" s="86" t="s">
        <v>56</v>
      </c>
      <c r="BT176" s="87" t="s">
        <v>55</v>
      </c>
      <c r="BU176" s="86" t="s">
        <v>56</v>
      </c>
      <c r="BV176" s="87" t="s">
        <v>55</v>
      </c>
      <c r="BW176" s="86" t="s">
        <v>56</v>
      </c>
      <c r="BX176" s="87" t="s">
        <v>55</v>
      </c>
      <c r="BY176" s="86" t="s">
        <v>56</v>
      </c>
      <c r="BZ176" s="87" t="s">
        <v>55</v>
      </c>
      <c r="CA176" s="86" t="s">
        <v>56</v>
      </c>
      <c r="CB176" s="87" t="s">
        <v>55</v>
      </c>
      <c r="CC176" s="86" t="s">
        <v>56</v>
      </c>
      <c r="CD176" s="87" t="s">
        <v>55</v>
      </c>
      <c r="CE176" s="88" t="s">
        <v>56</v>
      </c>
      <c r="CF176" s="89" t="s">
        <v>55</v>
      </c>
      <c r="CG176" s="90" t="s">
        <v>56</v>
      </c>
      <c r="CH176" s="271"/>
      <c r="CI176" s="206"/>
    </row>
    <row r="177" spans="2:87" ht="15.75" thickTop="1" x14ac:dyDescent="0.25">
      <c r="B177" s="142"/>
      <c r="C177" s="49">
        <v>2</v>
      </c>
      <c r="D177" s="157" t="str">
        <f t="shared" ref="D177:D178" si="139">K178</f>
        <v>TUBERCULOSIS DEL PULMON, CON EXAMEN BACTERIOLOGICO E HISTOLOGICO NEGATIVOS</v>
      </c>
      <c r="E177" s="157">
        <f t="shared" si="136"/>
        <v>1</v>
      </c>
      <c r="F177" s="158">
        <f t="shared" si="136"/>
        <v>0</v>
      </c>
      <c r="G177" s="158">
        <f>+Tabla15679101112[[#This Row],[H]]+Tabla15679101112[[#This Row],[M]]</f>
        <v>1</v>
      </c>
      <c r="H177" s="159">
        <f>G177/G187</f>
        <v>0.25</v>
      </c>
      <c r="I177" s="145"/>
      <c r="J177" s="163">
        <v>1</v>
      </c>
      <c r="K177" s="164" t="s">
        <v>227</v>
      </c>
      <c r="L177" s="165">
        <v>0</v>
      </c>
      <c r="M177" s="166">
        <v>0</v>
      </c>
      <c r="N177" s="165">
        <v>0</v>
      </c>
      <c r="O177" s="166">
        <v>0</v>
      </c>
      <c r="P177" s="165">
        <v>0</v>
      </c>
      <c r="Q177" s="166">
        <v>0</v>
      </c>
      <c r="R177" s="165">
        <v>0</v>
      </c>
      <c r="S177" s="166">
        <v>0</v>
      </c>
      <c r="T177" s="165">
        <v>0</v>
      </c>
      <c r="U177" s="166">
        <v>0</v>
      </c>
      <c r="V177" s="165">
        <v>1</v>
      </c>
      <c r="W177" s="166">
        <v>0</v>
      </c>
      <c r="X177" s="165">
        <v>0</v>
      </c>
      <c r="Y177" s="166">
        <v>1</v>
      </c>
      <c r="Z177" s="167">
        <f t="shared" ref="Z177:AA188" si="140">L177+N177+P177+R177+T177+V177+X177</f>
        <v>1</v>
      </c>
      <c r="AA177" s="168">
        <f t="shared" si="140"/>
        <v>1</v>
      </c>
      <c r="AB177" s="169">
        <f>SUM(Z177:AA177)</f>
        <v>2</v>
      </c>
      <c r="AC177" s="143"/>
      <c r="AE177" s="142"/>
      <c r="AF177" s="49">
        <v>2</v>
      </c>
      <c r="AG177" s="157" t="str">
        <f t="shared" ref="AG177:AG185" si="141">AN178</f>
        <v>FRACTURA DE MIEMBRO SUPERIOR</v>
      </c>
      <c r="AH177" s="157">
        <f t="shared" si="137"/>
        <v>163</v>
      </c>
      <c r="AI177" s="158">
        <f t="shared" si="137"/>
        <v>304</v>
      </c>
      <c r="AJ177" s="158">
        <f>+Tabla156791011121323[[#This Row],[H]]+Tabla156791011121323[[#This Row],[M]]</f>
        <v>467</v>
      </c>
      <c r="AK177" s="159">
        <f>AJ177/AJ187</f>
        <v>0.11293833131801694</v>
      </c>
      <c r="AL177" s="145"/>
      <c r="AM177" s="163">
        <v>1</v>
      </c>
      <c r="AN177" s="164" t="s">
        <v>148</v>
      </c>
      <c r="AO177" s="165">
        <v>0</v>
      </c>
      <c r="AP177" s="166">
        <v>0</v>
      </c>
      <c r="AQ177" s="165">
        <v>0</v>
      </c>
      <c r="AR177" s="166">
        <v>0</v>
      </c>
      <c r="AS177" s="165">
        <v>0</v>
      </c>
      <c r="AT177" s="166">
        <v>0</v>
      </c>
      <c r="AU177" s="165">
        <v>0</v>
      </c>
      <c r="AV177" s="166">
        <v>0</v>
      </c>
      <c r="AW177" s="165">
        <v>1</v>
      </c>
      <c r="AX177" s="166">
        <v>2</v>
      </c>
      <c r="AY177" s="165">
        <v>48</v>
      </c>
      <c r="AZ177" s="166">
        <v>86</v>
      </c>
      <c r="BA177" s="165">
        <v>136</v>
      </c>
      <c r="BB177" s="166">
        <v>406</v>
      </c>
      <c r="BC177" s="167">
        <f t="shared" ref="BC177:BD188" si="142">AO177+AQ177+AS177+AU177+AW177+AY177+BA177</f>
        <v>185</v>
      </c>
      <c r="BD177" s="168">
        <f t="shared" si="142"/>
        <v>494</v>
      </c>
      <c r="BE177" s="169">
        <f>SUM(BC177:BD177)</f>
        <v>679</v>
      </c>
      <c r="BF177" s="206"/>
      <c r="BH177" s="142"/>
      <c r="BI177" s="49">
        <v>2</v>
      </c>
      <c r="BJ177" s="157" t="str">
        <f t="shared" ref="BJ177:BJ185" si="143">BQ178</f>
        <v>FRACTURA DE MIEMBRO INFERIOR</v>
      </c>
      <c r="BK177" s="157">
        <f t="shared" si="138"/>
        <v>26</v>
      </c>
      <c r="BL177" s="158">
        <f t="shared" si="138"/>
        <v>6</v>
      </c>
      <c r="BM177" s="158">
        <f>+Tabla15679101112132337[[#This Row],[H]]+Tabla15679101112132337[[#This Row],[M]]</f>
        <v>32</v>
      </c>
      <c r="BN177" s="159">
        <f>BM177/BM187</f>
        <v>9.815950920245399E-2</v>
      </c>
      <c r="BO177" s="145"/>
      <c r="BP177" s="163">
        <v>1</v>
      </c>
      <c r="BQ177" s="164" t="s">
        <v>150</v>
      </c>
      <c r="BR177" s="165">
        <v>0</v>
      </c>
      <c r="BS177" s="166">
        <v>0</v>
      </c>
      <c r="BT177" s="165">
        <v>12</v>
      </c>
      <c r="BU177" s="166">
        <v>7</v>
      </c>
      <c r="BV177" s="165">
        <v>62</v>
      </c>
      <c r="BW177" s="166">
        <v>28</v>
      </c>
      <c r="BX177" s="165">
        <v>56</v>
      </c>
      <c r="BY177" s="166">
        <v>7</v>
      </c>
      <c r="BZ177" s="165">
        <v>0</v>
      </c>
      <c r="CA177" s="166">
        <v>0</v>
      </c>
      <c r="CB177" s="165">
        <v>0</v>
      </c>
      <c r="CC177" s="166">
        <v>0</v>
      </c>
      <c r="CD177" s="165">
        <v>0</v>
      </c>
      <c r="CE177" s="166">
        <v>0</v>
      </c>
      <c r="CF177" s="167">
        <f t="shared" ref="CF177:CG188" si="144">BR177+BT177+BV177+BX177+BZ177+CB177+CD177</f>
        <v>130</v>
      </c>
      <c r="CG177" s="168">
        <f t="shared" si="144"/>
        <v>42</v>
      </c>
      <c r="CH177" s="169">
        <f>SUM(CF177:CG177)</f>
        <v>172</v>
      </c>
      <c r="CI177" s="206"/>
    </row>
    <row r="178" spans="2:87" x14ac:dyDescent="0.25">
      <c r="B178" s="142"/>
      <c r="C178" s="49">
        <v>3</v>
      </c>
      <c r="D178" s="157" t="str">
        <f t="shared" si="139"/>
        <v>ENFERMEDAD PULMONAR INTERSTICIAL - NO ESPECIFICADA</v>
      </c>
      <c r="E178" s="157">
        <f t="shared" si="136"/>
        <v>1</v>
      </c>
      <c r="F178" s="158">
        <f t="shared" si="136"/>
        <v>0</v>
      </c>
      <c r="G178" s="158">
        <f>+Tabla15679101112[[#This Row],[H]]+Tabla15679101112[[#This Row],[M]]</f>
        <v>1</v>
      </c>
      <c r="H178" s="159">
        <f>G178/G187</f>
        <v>0.25</v>
      </c>
      <c r="I178" s="145"/>
      <c r="J178" s="170">
        <v>2</v>
      </c>
      <c r="K178" s="157" t="s">
        <v>228</v>
      </c>
      <c r="L178" s="171">
        <v>0</v>
      </c>
      <c r="M178" s="172">
        <v>0</v>
      </c>
      <c r="N178" s="171">
        <v>0</v>
      </c>
      <c r="O178" s="172">
        <v>0</v>
      </c>
      <c r="P178" s="171">
        <v>0</v>
      </c>
      <c r="Q178" s="172">
        <v>0</v>
      </c>
      <c r="R178" s="171">
        <v>0</v>
      </c>
      <c r="S178" s="172">
        <v>0</v>
      </c>
      <c r="T178" s="171">
        <v>0</v>
      </c>
      <c r="U178" s="172">
        <v>0</v>
      </c>
      <c r="V178" s="171">
        <v>1</v>
      </c>
      <c r="W178" s="172">
        <v>0</v>
      </c>
      <c r="X178" s="171">
        <v>0</v>
      </c>
      <c r="Y178" s="172">
        <v>0</v>
      </c>
      <c r="Z178" s="173">
        <f t="shared" si="140"/>
        <v>1</v>
      </c>
      <c r="AA178" s="174">
        <f t="shared" si="140"/>
        <v>0</v>
      </c>
      <c r="AB178" s="175">
        <f t="shared" ref="AB178:AB187" si="145">SUM(Z178:AA178)</f>
        <v>1</v>
      </c>
      <c r="AC178" s="143"/>
      <c r="AE178" s="142"/>
      <c r="AF178" s="49">
        <v>3</v>
      </c>
      <c r="AG178" s="157" t="str">
        <f t="shared" si="141"/>
        <v>FRACTURA DE MIEMBRO INFERIOR</v>
      </c>
      <c r="AH178" s="157">
        <f t="shared" si="137"/>
        <v>155</v>
      </c>
      <c r="AI178" s="158">
        <f t="shared" si="137"/>
        <v>136</v>
      </c>
      <c r="AJ178" s="158">
        <f>+Tabla156791011121323[[#This Row],[H]]+Tabla156791011121323[[#This Row],[M]]</f>
        <v>291</v>
      </c>
      <c r="AK178" s="159">
        <f>AJ178/AJ187</f>
        <v>7.0374848851269656E-2</v>
      </c>
      <c r="AL178" s="145"/>
      <c r="AM178" s="170">
        <v>2</v>
      </c>
      <c r="AN178" s="157" t="s">
        <v>150</v>
      </c>
      <c r="AO178" s="171">
        <v>0</v>
      </c>
      <c r="AP178" s="172">
        <v>0</v>
      </c>
      <c r="AQ178" s="171">
        <v>0</v>
      </c>
      <c r="AR178" s="172">
        <v>0</v>
      </c>
      <c r="AS178" s="171">
        <v>0</v>
      </c>
      <c r="AT178" s="172">
        <v>0</v>
      </c>
      <c r="AU178" s="171">
        <v>0</v>
      </c>
      <c r="AV178" s="172">
        <v>0</v>
      </c>
      <c r="AW178" s="171">
        <v>31</v>
      </c>
      <c r="AX178" s="172">
        <v>9</v>
      </c>
      <c r="AY178" s="171">
        <v>84</v>
      </c>
      <c r="AZ178" s="172">
        <v>91</v>
      </c>
      <c r="BA178" s="171">
        <v>48</v>
      </c>
      <c r="BB178" s="172">
        <v>204</v>
      </c>
      <c r="BC178" s="173">
        <f t="shared" si="142"/>
        <v>163</v>
      </c>
      <c r="BD178" s="174">
        <f t="shared" si="142"/>
        <v>304</v>
      </c>
      <c r="BE178" s="175">
        <f t="shared" ref="BE178:BE187" si="146">SUM(BC178:BD178)</f>
        <v>467</v>
      </c>
      <c r="BF178" s="206"/>
      <c r="BH178" s="142"/>
      <c r="BI178" s="49">
        <v>3</v>
      </c>
      <c r="BJ178" s="157" t="str">
        <f t="shared" si="143"/>
        <v>FRACTURA HUESOS DE LA MANO</v>
      </c>
      <c r="BK178" s="157">
        <f t="shared" si="138"/>
        <v>24</v>
      </c>
      <c r="BL178" s="158">
        <f t="shared" si="138"/>
        <v>5</v>
      </c>
      <c r="BM178" s="158">
        <f>+Tabla15679101112132337[[#This Row],[H]]+Tabla15679101112132337[[#This Row],[M]]</f>
        <v>29</v>
      </c>
      <c r="BN178" s="159">
        <f>BM178/BM187</f>
        <v>8.8957055214723926E-2</v>
      </c>
      <c r="BO178" s="145"/>
      <c r="BP178" s="170">
        <v>2</v>
      </c>
      <c r="BQ178" s="157" t="s">
        <v>231</v>
      </c>
      <c r="BR178" s="171">
        <v>0</v>
      </c>
      <c r="BS178" s="172">
        <v>0</v>
      </c>
      <c r="BT178" s="171">
        <v>6</v>
      </c>
      <c r="BU178" s="172">
        <v>1</v>
      </c>
      <c r="BV178" s="171">
        <v>13</v>
      </c>
      <c r="BW178" s="172">
        <v>1</v>
      </c>
      <c r="BX178" s="171">
        <v>7</v>
      </c>
      <c r="BY178" s="172">
        <v>4</v>
      </c>
      <c r="BZ178" s="171">
        <v>0</v>
      </c>
      <c r="CA178" s="172">
        <v>0</v>
      </c>
      <c r="CB178" s="171">
        <v>0</v>
      </c>
      <c r="CC178" s="172">
        <v>0</v>
      </c>
      <c r="CD178" s="171">
        <v>0</v>
      </c>
      <c r="CE178" s="172">
        <v>0</v>
      </c>
      <c r="CF178" s="173">
        <f t="shared" si="144"/>
        <v>26</v>
      </c>
      <c r="CG178" s="174">
        <f t="shared" si="144"/>
        <v>6</v>
      </c>
      <c r="CH178" s="175">
        <f t="shared" ref="CH178:CH187" si="147">SUM(CF178:CG178)</f>
        <v>32</v>
      </c>
      <c r="CI178" s="206"/>
    </row>
    <row r="179" spans="2:87" x14ac:dyDescent="0.25">
      <c r="B179" s="142"/>
      <c r="C179" s="49">
        <v>4</v>
      </c>
      <c r="D179" s="157"/>
      <c r="E179" s="157"/>
      <c r="F179" s="158"/>
      <c r="G179" s="158"/>
      <c r="H179" s="159">
        <f>G179/G187</f>
        <v>0</v>
      </c>
      <c r="I179" s="145"/>
      <c r="J179" s="176">
        <v>3</v>
      </c>
      <c r="K179" s="177" t="s">
        <v>229</v>
      </c>
      <c r="L179" s="171">
        <v>0</v>
      </c>
      <c r="M179" s="172">
        <v>0</v>
      </c>
      <c r="N179" s="171">
        <v>0</v>
      </c>
      <c r="O179" s="172">
        <v>0</v>
      </c>
      <c r="P179" s="171">
        <v>0</v>
      </c>
      <c r="Q179" s="172">
        <v>0</v>
      </c>
      <c r="R179" s="171">
        <v>0</v>
      </c>
      <c r="S179" s="172">
        <v>0</v>
      </c>
      <c r="T179" s="171">
        <v>0</v>
      </c>
      <c r="U179" s="172">
        <v>0</v>
      </c>
      <c r="V179" s="171">
        <v>0</v>
      </c>
      <c r="W179" s="172">
        <v>0</v>
      </c>
      <c r="X179" s="171">
        <v>1</v>
      </c>
      <c r="Y179" s="172">
        <v>0</v>
      </c>
      <c r="Z179" s="173">
        <f t="shared" si="140"/>
        <v>1</v>
      </c>
      <c r="AA179" s="174">
        <f t="shared" si="140"/>
        <v>0</v>
      </c>
      <c r="AB179" s="175">
        <f t="shared" si="145"/>
        <v>1</v>
      </c>
      <c r="AC179" s="143"/>
      <c r="AE179" s="142"/>
      <c r="AF179" s="49">
        <v>4</v>
      </c>
      <c r="AG179" s="157" t="str">
        <f t="shared" si="141"/>
        <v>LUMBAGO NO ESPECIFICADO</v>
      </c>
      <c r="AH179" s="157">
        <f t="shared" si="137"/>
        <v>66</v>
      </c>
      <c r="AI179" s="158">
        <f t="shared" si="137"/>
        <v>107</v>
      </c>
      <c r="AJ179" s="158">
        <f>+Tabla156791011121323[[#This Row],[H]]+Tabla156791011121323[[#This Row],[M]]</f>
        <v>173</v>
      </c>
      <c r="AK179" s="159">
        <f>AJ179/AJ187</f>
        <v>4.1837968561064087E-2</v>
      </c>
      <c r="AL179" s="145"/>
      <c r="AM179" s="176">
        <v>3</v>
      </c>
      <c r="AN179" s="177" t="s">
        <v>231</v>
      </c>
      <c r="AO179" s="171">
        <v>0</v>
      </c>
      <c r="AP179" s="172">
        <v>0</v>
      </c>
      <c r="AQ179" s="171">
        <v>0</v>
      </c>
      <c r="AR179" s="172">
        <v>0</v>
      </c>
      <c r="AS179" s="171">
        <v>0</v>
      </c>
      <c r="AT179" s="172">
        <v>0</v>
      </c>
      <c r="AU179" s="171">
        <v>0</v>
      </c>
      <c r="AV179" s="172">
        <v>0</v>
      </c>
      <c r="AW179" s="171">
        <v>22</v>
      </c>
      <c r="AX179" s="172">
        <v>10</v>
      </c>
      <c r="AY179" s="171">
        <v>95</v>
      </c>
      <c r="AZ179" s="172">
        <v>73</v>
      </c>
      <c r="BA179" s="171">
        <v>38</v>
      </c>
      <c r="BB179" s="172">
        <v>53</v>
      </c>
      <c r="BC179" s="173">
        <f t="shared" si="142"/>
        <v>155</v>
      </c>
      <c r="BD179" s="174">
        <f t="shared" si="142"/>
        <v>136</v>
      </c>
      <c r="BE179" s="175">
        <f t="shared" si="146"/>
        <v>291</v>
      </c>
      <c r="BF179" s="206"/>
      <c r="BH179" s="142"/>
      <c r="BI179" s="49">
        <v>4</v>
      </c>
      <c r="BJ179" s="157" t="str">
        <f t="shared" si="143"/>
        <v>CONTUSION DE DEDO(S) DE LA MANO - SIN DANO DE LA(S) UNA(S)</v>
      </c>
      <c r="BK179" s="157">
        <f t="shared" si="138"/>
        <v>5</v>
      </c>
      <c r="BL179" s="158">
        <f t="shared" si="138"/>
        <v>2</v>
      </c>
      <c r="BM179" s="158">
        <f>+Tabla15679101112132337[[#This Row],[H]]+Tabla15679101112132337[[#This Row],[M]]</f>
        <v>7</v>
      </c>
      <c r="BN179" s="159">
        <f>BM179/BM187</f>
        <v>2.1472392638036811E-2</v>
      </c>
      <c r="BO179" s="145"/>
      <c r="BP179" s="176">
        <v>3</v>
      </c>
      <c r="BQ179" s="177" t="s">
        <v>232</v>
      </c>
      <c r="BR179" s="171">
        <v>0</v>
      </c>
      <c r="BS179" s="172">
        <v>0</v>
      </c>
      <c r="BT179" s="171">
        <v>0</v>
      </c>
      <c r="BU179" s="172">
        <v>0</v>
      </c>
      <c r="BV179" s="171">
        <v>6</v>
      </c>
      <c r="BW179" s="172">
        <v>0</v>
      </c>
      <c r="BX179" s="171">
        <v>18</v>
      </c>
      <c r="BY179" s="172">
        <v>5</v>
      </c>
      <c r="BZ179" s="171">
        <v>0</v>
      </c>
      <c r="CA179" s="172">
        <v>0</v>
      </c>
      <c r="CB179" s="171">
        <v>0</v>
      </c>
      <c r="CC179" s="172">
        <v>0</v>
      </c>
      <c r="CD179" s="171">
        <v>0</v>
      </c>
      <c r="CE179" s="172">
        <v>0</v>
      </c>
      <c r="CF179" s="173">
        <f t="shared" si="144"/>
        <v>24</v>
      </c>
      <c r="CG179" s="174">
        <f t="shared" si="144"/>
        <v>5</v>
      </c>
      <c r="CH179" s="175">
        <f t="shared" si="147"/>
        <v>29</v>
      </c>
      <c r="CI179" s="206"/>
    </row>
    <row r="180" spans="2:87" x14ac:dyDescent="0.25">
      <c r="B180" s="142"/>
      <c r="C180" s="49">
        <v>5</v>
      </c>
      <c r="D180" s="157"/>
      <c r="E180" s="157"/>
      <c r="F180" s="158"/>
      <c r="G180" s="158"/>
      <c r="H180" s="159">
        <f>G180/G187</f>
        <v>0</v>
      </c>
      <c r="I180" s="145"/>
      <c r="J180" s="170">
        <v>4</v>
      </c>
      <c r="K180" s="157"/>
      <c r="L180" s="171">
        <v>0</v>
      </c>
      <c r="M180" s="172">
        <v>0</v>
      </c>
      <c r="N180" s="171">
        <v>0</v>
      </c>
      <c r="O180" s="172">
        <v>0</v>
      </c>
      <c r="P180" s="171">
        <v>0</v>
      </c>
      <c r="Q180" s="172">
        <v>0</v>
      </c>
      <c r="R180" s="171">
        <v>0</v>
      </c>
      <c r="S180" s="172">
        <v>0</v>
      </c>
      <c r="T180" s="171">
        <v>0</v>
      </c>
      <c r="U180" s="172">
        <v>0</v>
      </c>
      <c r="V180" s="171">
        <v>0</v>
      </c>
      <c r="W180" s="172">
        <v>0</v>
      </c>
      <c r="X180" s="171">
        <v>0</v>
      </c>
      <c r="Y180" s="172">
        <v>0</v>
      </c>
      <c r="Z180" s="173">
        <f t="shared" si="140"/>
        <v>0</v>
      </c>
      <c r="AA180" s="174">
        <f t="shared" si="140"/>
        <v>0</v>
      </c>
      <c r="AB180" s="175">
        <f t="shared" si="145"/>
        <v>0</v>
      </c>
      <c r="AC180" s="143"/>
      <c r="AE180" s="142"/>
      <c r="AF180" s="49">
        <v>5</v>
      </c>
      <c r="AG180" s="157" t="str">
        <f t="shared" si="141"/>
        <v>FRACTURA HUESOS DE LA MANO</v>
      </c>
      <c r="AH180" s="157">
        <f t="shared" si="137"/>
        <v>128</v>
      </c>
      <c r="AI180" s="158">
        <f t="shared" si="137"/>
        <v>44</v>
      </c>
      <c r="AJ180" s="158">
        <f>+Tabla156791011121323[[#This Row],[H]]+Tabla156791011121323[[#This Row],[M]]</f>
        <v>172</v>
      </c>
      <c r="AK180" s="159">
        <f>AJ180/AJ187</f>
        <v>4.1596130592503021E-2</v>
      </c>
      <c r="AL180" s="145"/>
      <c r="AM180" s="170">
        <v>4</v>
      </c>
      <c r="AN180" s="157" t="s">
        <v>233</v>
      </c>
      <c r="AO180" s="171">
        <v>0</v>
      </c>
      <c r="AP180" s="172">
        <v>0</v>
      </c>
      <c r="AQ180" s="171">
        <v>0</v>
      </c>
      <c r="AR180" s="172">
        <v>0</v>
      </c>
      <c r="AS180" s="171">
        <v>0</v>
      </c>
      <c r="AT180" s="172">
        <v>0</v>
      </c>
      <c r="AU180" s="171">
        <v>0</v>
      </c>
      <c r="AV180" s="172">
        <v>0</v>
      </c>
      <c r="AW180" s="171">
        <v>3</v>
      </c>
      <c r="AX180" s="172">
        <v>3</v>
      </c>
      <c r="AY180" s="171">
        <v>32</v>
      </c>
      <c r="AZ180" s="172">
        <v>48</v>
      </c>
      <c r="BA180" s="171">
        <v>31</v>
      </c>
      <c r="BB180" s="172">
        <v>56</v>
      </c>
      <c r="BC180" s="173">
        <f t="shared" si="142"/>
        <v>66</v>
      </c>
      <c r="BD180" s="174">
        <f t="shared" si="142"/>
        <v>107</v>
      </c>
      <c r="BE180" s="175">
        <f t="shared" si="146"/>
        <v>173</v>
      </c>
      <c r="BF180" s="206"/>
      <c r="BH180" s="142"/>
      <c r="BI180" s="49">
        <v>5</v>
      </c>
      <c r="BJ180" s="157" t="str">
        <f t="shared" si="143"/>
        <v>ESGUINCES Y TORCEDURAS QUE COMPROMETEN EL LIGAMENTO CRUZADO (ANTERIOR) (POSTERIOR) DE LA RODILLA</v>
      </c>
      <c r="BK180" s="157">
        <f t="shared" si="138"/>
        <v>6</v>
      </c>
      <c r="BL180" s="158">
        <f t="shared" si="138"/>
        <v>0</v>
      </c>
      <c r="BM180" s="158">
        <f>+Tabla15679101112132337[[#This Row],[H]]+Tabla15679101112132337[[#This Row],[M]]</f>
        <v>6</v>
      </c>
      <c r="BN180" s="159">
        <f>BM180/BM187</f>
        <v>1.8404907975460124E-2</v>
      </c>
      <c r="BO180" s="145"/>
      <c r="BP180" s="170">
        <v>4</v>
      </c>
      <c r="BQ180" s="157" t="s">
        <v>279</v>
      </c>
      <c r="BR180" s="171">
        <v>0</v>
      </c>
      <c r="BS180" s="172">
        <v>0</v>
      </c>
      <c r="BT180" s="171">
        <v>0</v>
      </c>
      <c r="BU180" s="172">
        <v>1</v>
      </c>
      <c r="BV180" s="171">
        <v>3</v>
      </c>
      <c r="BW180" s="172">
        <v>1</v>
      </c>
      <c r="BX180" s="171">
        <v>2</v>
      </c>
      <c r="BY180" s="172">
        <v>0</v>
      </c>
      <c r="BZ180" s="171">
        <v>0</v>
      </c>
      <c r="CA180" s="172">
        <v>0</v>
      </c>
      <c r="CB180" s="171">
        <v>0</v>
      </c>
      <c r="CC180" s="172">
        <v>0</v>
      </c>
      <c r="CD180" s="171">
        <v>0</v>
      </c>
      <c r="CE180" s="172">
        <v>0</v>
      </c>
      <c r="CF180" s="173">
        <f t="shared" si="144"/>
        <v>5</v>
      </c>
      <c r="CG180" s="174">
        <f t="shared" si="144"/>
        <v>2</v>
      </c>
      <c r="CH180" s="175">
        <f t="shared" si="147"/>
        <v>7</v>
      </c>
      <c r="CI180" s="206"/>
    </row>
    <row r="181" spans="2:87" x14ac:dyDescent="0.25">
      <c r="B181" s="142"/>
      <c r="C181" s="49">
        <v>6</v>
      </c>
      <c r="D181" s="157"/>
      <c r="E181" s="157"/>
      <c r="F181" s="158"/>
      <c r="G181" s="158"/>
      <c r="H181" s="159">
        <f>G181/G187</f>
        <v>0</v>
      </c>
      <c r="I181" s="145"/>
      <c r="J181" s="176">
        <v>5</v>
      </c>
      <c r="K181" s="177"/>
      <c r="L181" s="171">
        <v>0</v>
      </c>
      <c r="M181" s="172">
        <v>0</v>
      </c>
      <c r="N181" s="171">
        <v>0</v>
      </c>
      <c r="O181" s="172">
        <v>0</v>
      </c>
      <c r="P181" s="171">
        <v>0</v>
      </c>
      <c r="Q181" s="172">
        <v>0</v>
      </c>
      <c r="R181" s="171">
        <v>0</v>
      </c>
      <c r="S181" s="172">
        <v>0</v>
      </c>
      <c r="T181" s="171">
        <v>0</v>
      </c>
      <c r="U181" s="172">
        <v>0</v>
      </c>
      <c r="V181" s="171">
        <v>0</v>
      </c>
      <c r="W181" s="172">
        <v>0</v>
      </c>
      <c r="X181" s="171">
        <v>0</v>
      </c>
      <c r="Y181" s="172">
        <v>0</v>
      </c>
      <c r="Z181" s="173">
        <f t="shared" si="140"/>
        <v>0</v>
      </c>
      <c r="AA181" s="174">
        <f t="shared" si="140"/>
        <v>0</v>
      </c>
      <c r="AB181" s="175">
        <f t="shared" si="145"/>
        <v>0</v>
      </c>
      <c r="AC181" s="143"/>
      <c r="AE181" s="142"/>
      <c r="AF181" s="49">
        <v>6</v>
      </c>
      <c r="AG181" s="157" t="str">
        <f t="shared" si="141"/>
        <v>SINDROME DEL MANGUITO ROTATORIO</v>
      </c>
      <c r="AH181" s="157">
        <f t="shared" si="137"/>
        <v>77</v>
      </c>
      <c r="AI181" s="158">
        <f t="shared" si="137"/>
        <v>89</v>
      </c>
      <c r="AJ181" s="158">
        <f>+Tabla156791011121323[[#This Row],[H]]+Tabla156791011121323[[#This Row],[M]]</f>
        <v>166</v>
      </c>
      <c r="AK181" s="159">
        <f>AJ181/AJ187</f>
        <v>4.0145102781136636E-2</v>
      </c>
      <c r="AL181" s="145"/>
      <c r="AM181" s="176">
        <v>5</v>
      </c>
      <c r="AN181" s="177" t="s">
        <v>232</v>
      </c>
      <c r="AO181" s="171">
        <v>0</v>
      </c>
      <c r="AP181" s="172">
        <v>0</v>
      </c>
      <c r="AQ181" s="171">
        <v>0</v>
      </c>
      <c r="AR181" s="172">
        <v>0</v>
      </c>
      <c r="AS181" s="171">
        <v>0</v>
      </c>
      <c r="AT181" s="172">
        <v>0</v>
      </c>
      <c r="AU181" s="171">
        <v>0</v>
      </c>
      <c r="AV181" s="172">
        <v>0</v>
      </c>
      <c r="AW181" s="171">
        <v>29</v>
      </c>
      <c r="AX181" s="172">
        <v>9</v>
      </c>
      <c r="AY181" s="171">
        <v>81</v>
      </c>
      <c r="AZ181" s="172">
        <v>22</v>
      </c>
      <c r="BA181" s="171">
        <v>18</v>
      </c>
      <c r="BB181" s="172">
        <v>13</v>
      </c>
      <c r="BC181" s="173">
        <f t="shared" si="142"/>
        <v>128</v>
      </c>
      <c r="BD181" s="174">
        <f t="shared" si="142"/>
        <v>44</v>
      </c>
      <c r="BE181" s="175">
        <f t="shared" si="146"/>
        <v>172</v>
      </c>
      <c r="BF181" s="206"/>
      <c r="BH181" s="142"/>
      <c r="BI181" s="49">
        <v>6</v>
      </c>
      <c r="BJ181" s="157" t="str">
        <f t="shared" si="143"/>
        <v>FRACTURA HUESOS DEL PIE</v>
      </c>
      <c r="BK181" s="157">
        <f t="shared" si="138"/>
        <v>3</v>
      </c>
      <c r="BL181" s="158">
        <f t="shared" si="138"/>
        <v>3</v>
      </c>
      <c r="BM181" s="158">
        <f>+Tabla15679101112132337[[#This Row],[H]]+Tabla15679101112132337[[#This Row],[M]]</f>
        <v>6</v>
      </c>
      <c r="BN181" s="159">
        <f>BM181/BM187</f>
        <v>1.8404907975460124E-2</v>
      </c>
      <c r="BO181" s="145"/>
      <c r="BP181" s="176">
        <v>5</v>
      </c>
      <c r="BQ181" s="177" t="s">
        <v>280</v>
      </c>
      <c r="BR181" s="171">
        <v>0</v>
      </c>
      <c r="BS181" s="172">
        <v>0</v>
      </c>
      <c r="BT181" s="171">
        <v>0</v>
      </c>
      <c r="BU181" s="172">
        <v>0</v>
      </c>
      <c r="BV181" s="171">
        <v>0</v>
      </c>
      <c r="BW181" s="172">
        <v>0</v>
      </c>
      <c r="BX181" s="171">
        <v>6</v>
      </c>
      <c r="BY181" s="172">
        <v>0</v>
      </c>
      <c r="BZ181" s="171">
        <v>0</v>
      </c>
      <c r="CA181" s="172">
        <v>0</v>
      </c>
      <c r="CB181" s="171">
        <v>0</v>
      </c>
      <c r="CC181" s="172">
        <v>0</v>
      </c>
      <c r="CD181" s="171">
        <v>0</v>
      </c>
      <c r="CE181" s="172">
        <v>0</v>
      </c>
      <c r="CF181" s="173">
        <f t="shared" si="144"/>
        <v>6</v>
      </c>
      <c r="CG181" s="174">
        <f t="shared" si="144"/>
        <v>0</v>
      </c>
      <c r="CH181" s="175">
        <f t="shared" si="147"/>
        <v>6</v>
      </c>
      <c r="CI181" s="206"/>
    </row>
    <row r="182" spans="2:87" x14ac:dyDescent="0.25">
      <c r="B182" s="142"/>
      <c r="C182" s="49">
        <v>7</v>
      </c>
      <c r="D182" s="157"/>
      <c r="E182" s="157"/>
      <c r="F182" s="158"/>
      <c r="G182" s="158"/>
      <c r="H182" s="159">
        <f>G182/G187</f>
        <v>0</v>
      </c>
      <c r="I182" s="145"/>
      <c r="J182" s="170">
        <v>6</v>
      </c>
      <c r="K182" s="157"/>
      <c r="L182" s="171">
        <v>0</v>
      </c>
      <c r="M182" s="172">
        <v>0</v>
      </c>
      <c r="N182" s="171">
        <v>0</v>
      </c>
      <c r="O182" s="172">
        <v>0</v>
      </c>
      <c r="P182" s="171">
        <v>0</v>
      </c>
      <c r="Q182" s="172">
        <v>0</v>
      </c>
      <c r="R182" s="171">
        <v>0</v>
      </c>
      <c r="S182" s="172">
        <v>0</v>
      </c>
      <c r="T182" s="171">
        <v>0</v>
      </c>
      <c r="U182" s="172">
        <v>0</v>
      </c>
      <c r="V182" s="171">
        <v>0</v>
      </c>
      <c r="W182" s="172">
        <v>0</v>
      </c>
      <c r="X182" s="171">
        <v>0</v>
      </c>
      <c r="Y182" s="172">
        <v>0</v>
      </c>
      <c r="Z182" s="173">
        <f t="shared" si="140"/>
        <v>0</v>
      </c>
      <c r="AA182" s="174">
        <f t="shared" si="140"/>
        <v>0</v>
      </c>
      <c r="AB182" s="175">
        <f t="shared" si="145"/>
        <v>0</v>
      </c>
      <c r="AC182" s="143"/>
      <c r="AE182" s="142"/>
      <c r="AF182" s="49">
        <v>7</v>
      </c>
      <c r="AG182" s="157" t="str">
        <f t="shared" si="141"/>
        <v>TRASTORNOS DE LOS MENISCOS</v>
      </c>
      <c r="AH182" s="157">
        <f t="shared" si="137"/>
        <v>56</v>
      </c>
      <c r="AI182" s="158">
        <f t="shared" si="137"/>
        <v>96</v>
      </c>
      <c r="AJ182" s="158">
        <f>+Tabla156791011121323[[#This Row],[H]]+Tabla156791011121323[[#This Row],[M]]</f>
        <v>152</v>
      </c>
      <c r="AK182" s="159">
        <f>AJ182/AJ187</f>
        <v>3.6759371221281742E-2</v>
      </c>
      <c r="AL182" s="145"/>
      <c r="AM182" s="170">
        <v>6</v>
      </c>
      <c r="AN182" s="157" t="s">
        <v>234</v>
      </c>
      <c r="AO182" s="171">
        <v>0</v>
      </c>
      <c r="AP182" s="172">
        <v>0</v>
      </c>
      <c r="AQ182" s="171">
        <v>0</v>
      </c>
      <c r="AR182" s="172">
        <v>0</v>
      </c>
      <c r="AS182" s="171">
        <v>0</v>
      </c>
      <c r="AT182" s="172">
        <v>0</v>
      </c>
      <c r="AU182" s="171">
        <v>0</v>
      </c>
      <c r="AV182" s="172">
        <v>0</v>
      </c>
      <c r="AW182" s="171">
        <v>0</v>
      </c>
      <c r="AX182" s="172">
        <v>0</v>
      </c>
      <c r="AY182" s="171">
        <v>31</v>
      </c>
      <c r="AZ182" s="172">
        <v>41</v>
      </c>
      <c r="BA182" s="171">
        <v>46</v>
      </c>
      <c r="BB182" s="172">
        <v>48</v>
      </c>
      <c r="BC182" s="173">
        <f t="shared" si="142"/>
        <v>77</v>
      </c>
      <c r="BD182" s="174">
        <f t="shared" si="142"/>
        <v>89</v>
      </c>
      <c r="BE182" s="175">
        <f t="shared" si="146"/>
        <v>166</v>
      </c>
      <c r="BF182" s="206"/>
      <c r="BH182" s="142"/>
      <c r="BI182" s="49">
        <v>7</v>
      </c>
      <c r="BJ182" s="157" t="str">
        <f t="shared" si="143"/>
        <v>CONTUSION DEL CODO</v>
      </c>
      <c r="BK182" s="157">
        <f t="shared" si="138"/>
        <v>4</v>
      </c>
      <c r="BL182" s="158">
        <f t="shared" si="138"/>
        <v>1</v>
      </c>
      <c r="BM182" s="158">
        <f>+Tabla15679101112132337[[#This Row],[H]]+Tabla15679101112132337[[#This Row],[M]]</f>
        <v>5</v>
      </c>
      <c r="BN182" s="159">
        <f>BM182/BM187</f>
        <v>1.5337423312883436E-2</v>
      </c>
      <c r="BO182" s="145"/>
      <c r="BP182" s="170">
        <v>6</v>
      </c>
      <c r="BQ182" s="157" t="s">
        <v>237</v>
      </c>
      <c r="BR182" s="171">
        <v>0</v>
      </c>
      <c r="BS182" s="172">
        <v>0</v>
      </c>
      <c r="BT182" s="171">
        <v>0</v>
      </c>
      <c r="BU182" s="172">
        <v>0</v>
      </c>
      <c r="BV182" s="171">
        <v>0</v>
      </c>
      <c r="BW182" s="172">
        <v>2</v>
      </c>
      <c r="BX182" s="171">
        <v>3</v>
      </c>
      <c r="BY182" s="172">
        <v>1</v>
      </c>
      <c r="BZ182" s="171">
        <v>0</v>
      </c>
      <c r="CA182" s="172">
        <v>0</v>
      </c>
      <c r="CB182" s="171">
        <v>0</v>
      </c>
      <c r="CC182" s="172">
        <v>0</v>
      </c>
      <c r="CD182" s="171">
        <v>0</v>
      </c>
      <c r="CE182" s="172">
        <v>0</v>
      </c>
      <c r="CF182" s="173">
        <f t="shared" si="144"/>
        <v>3</v>
      </c>
      <c r="CG182" s="174">
        <f t="shared" si="144"/>
        <v>3</v>
      </c>
      <c r="CH182" s="175">
        <f t="shared" si="147"/>
        <v>6</v>
      </c>
      <c r="CI182" s="206"/>
    </row>
    <row r="183" spans="2:87" x14ac:dyDescent="0.25">
      <c r="B183" s="142"/>
      <c r="C183" s="49">
        <v>8</v>
      </c>
      <c r="D183" s="157"/>
      <c r="E183" s="157"/>
      <c r="F183" s="158"/>
      <c r="G183" s="158"/>
      <c r="H183" s="159">
        <f>G183/G187</f>
        <v>0</v>
      </c>
      <c r="I183" s="145"/>
      <c r="J183" s="176">
        <v>7</v>
      </c>
      <c r="K183" s="177"/>
      <c r="L183" s="171">
        <v>0</v>
      </c>
      <c r="M183" s="172">
        <v>0</v>
      </c>
      <c r="N183" s="171">
        <v>0</v>
      </c>
      <c r="O183" s="172">
        <v>0</v>
      </c>
      <c r="P183" s="171">
        <v>0</v>
      </c>
      <c r="Q183" s="172">
        <v>0</v>
      </c>
      <c r="R183" s="171">
        <v>0</v>
      </c>
      <c r="S183" s="172">
        <v>0</v>
      </c>
      <c r="T183" s="171">
        <v>0</v>
      </c>
      <c r="U183" s="172">
        <v>0</v>
      </c>
      <c r="V183" s="171">
        <v>0</v>
      </c>
      <c r="W183" s="172">
        <v>0</v>
      </c>
      <c r="X183" s="171">
        <v>0</v>
      </c>
      <c r="Y183" s="172">
        <v>0</v>
      </c>
      <c r="Z183" s="173">
        <f t="shared" si="140"/>
        <v>0</v>
      </c>
      <c r="AA183" s="174">
        <f t="shared" si="140"/>
        <v>0</v>
      </c>
      <c r="AB183" s="175">
        <f t="shared" si="145"/>
        <v>0</v>
      </c>
      <c r="AC183" s="143"/>
      <c r="AE183" s="142"/>
      <c r="AF183" s="49">
        <v>8</v>
      </c>
      <c r="AG183" s="157" t="str">
        <f t="shared" si="141"/>
        <v xml:space="preserve">COXARTROSIS </v>
      </c>
      <c r="AH183" s="157">
        <f t="shared" si="137"/>
        <v>56</v>
      </c>
      <c r="AI183" s="158">
        <f t="shared" si="137"/>
        <v>94</v>
      </c>
      <c r="AJ183" s="158">
        <f>+Tabla156791011121323[[#This Row],[H]]+Tabla156791011121323[[#This Row],[M]]</f>
        <v>150</v>
      </c>
      <c r="AK183" s="159">
        <f>AJ183/AJ187</f>
        <v>3.6275695284159616E-2</v>
      </c>
      <c r="AL183" s="145"/>
      <c r="AM183" s="176">
        <v>7</v>
      </c>
      <c r="AN183" s="177" t="s">
        <v>235</v>
      </c>
      <c r="AO183" s="171">
        <v>0</v>
      </c>
      <c r="AP183" s="172">
        <v>0</v>
      </c>
      <c r="AQ183" s="171">
        <v>0</v>
      </c>
      <c r="AR183" s="172">
        <v>0</v>
      </c>
      <c r="AS183" s="171">
        <v>0</v>
      </c>
      <c r="AT183" s="172">
        <v>0</v>
      </c>
      <c r="AU183" s="171">
        <v>0</v>
      </c>
      <c r="AV183" s="172">
        <v>0</v>
      </c>
      <c r="AW183" s="171">
        <v>6</v>
      </c>
      <c r="AX183" s="172">
        <v>4</v>
      </c>
      <c r="AY183" s="171">
        <v>41</v>
      </c>
      <c r="AZ183" s="172">
        <v>72</v>
      </c>
      <c r="BA183" s="171">
        <v>9</v>
      </c>
      <c r="BB183" s="172">
        <v>20</v>
      </c>
      <c r="BC183" s="173">
        <f t="shared" si="142"/>
        <v>56</v>
      </c>
      <c r="BD183" s="174">
        <f t="shared" si="142"/>
        <v>96</v>
      </c>
      <c r="BE183" s="175">
        <f t="shared" si="146"/>
        <v>152</v>
      </c>
      <c r="BF183" s="206"/>
      <c r="BH183" s="142"/>
      <c r="BI183" s="49">
        <v>8</v>
      </c>
      <c r="BJ183" s="157" t="str">
        <f t="shared" si="143"/>
        <v>PIE PLANO CONGENITO</v>
      </c>
      <c r="BK183" s="157">
        <f t="shared" si="138"/>
        <v>3</v>
      </c>
      <c r="BL183" s="158">
        <f t="shared" si="138"/>
        <v>1</v>
      </c>
      <c r="BM183" s="158">
        <f>+Tabla15679101112132337[[#This Row],[H]]+Tabla15679101112132337[[#This Row],[M]]</f>
        <v>4</v>
      </c>
      <c r="BN183" s="159">
        <f>BM183/BM187</f>
        <v>1.2269938650306749E-2</v>
      </c>
      <c r="BO183" s="145"/>
      <c r="BP183" s="176">
        <v>7</v>
      </c>
      <c r="BQ183" s="177" t="s">
        <v>281</v>
      </c>
      <c r="BR183" s="171">
        <v>0</v>
      </c>
      <c r="BS183" s="172">
        <v>0</v>
      </c>
      <c r="BT183" s="171">
        <v>1</v>
      </c>
      <c r="BU183" s="172">
        <v>1</v>
      </c>
      <c r="BV183" s="171">
        <v>1</v>
      </c>
      <c r="BW183" s="172">
        <v>0</v>
      </c>
      <c r="BX183" s="171">
        <v>2</v>
      </c>
      <c r="BY183" s="172">
        <v>0</v>
      </c>
      <c r="BZ183" s="171">
        <v>0</v>
      </c>
      <c r="CA183" s="172">
        <v>0</v>
      </c>
      <c r="CB183" s="171">
        <v>0</v>
      </c>
      <c r="CC183" s="172">
        <v>0</v>
      </c>
      <c r="CD183" s="171">
        <v>0</v>
      </c>
      <c r="CE183" s="172">
        <v>0</v>
      </c>
      <c r="CF183" s="173">
        <f t="shared" si="144"/>
        <v>4</v>
      </c>
      <c r="CG183" s="174">
        <f t="shared" si="144"/>
        <v>1</v>
      </c>
      <c r="CH183" s="175">
        <f t="shared" si="147"/>
        <v>5</v>
      </c>
      <c r="CI183" s="206"/>
    </row>
    <row r="184" spans="2:87" x14ac:dyDescent="0.25">
      <c r="B184" s="142"/>
      <c r="C184" s="49">
        <v>9</v>
      </c>
      <c r="D184" s="157"/>
      <c r="E184" s="157"/>
      <c r="F184" s="158"/>
      <c r="G184" s="158"/>
      <c r="H184" s="159">
        <f>G184/G187</f>
        <v>0</v>
      </c>
      <c r="I184" s="145"/>
      <c r="J184" s="170">
        <v>8</v>
      </c>
      <c r="K184" s="157"/>
      <c r="L184" s="171">
        <v>0</v>
      </c>
      <c r="M184" s="172">
        <v>0</v>
      </c>
      <c r="N184" s="171">
        <v>0</v>
      </c>
      <c r="O184" s="172">
        <v>0</v>
      </c>
      <c r="P184" s="171">
        <v>0</v>
      </c>
      <c r="Q184" s="172">
        <v>0</v>
      </c>
      <c r="R184" s="171">
        <v>0</v>
      </c>
      <c r="S184" s="172">
        <v>0</v>
      </c>
      <c r="T184" s="171">
        <v>0</v>
      </c>
      <c r="U184" s="172">
        <v>0</v>
      </c>
      <c r="V184" s="171">
        <v>0</v>
      </c>
      <c r="W184" s="172">
        <v>0</v>
      </c>
      <c r="X184" s="171">
        <v>0</v>
      </c>
      <c r="Y184" s="172">
        <v>0</v>
      </c>
      <c r="Z184" s="173">
        <f t="shared" si="140"/>
        <v>0</v>
      </c>
      <c r="AA184" s="174">
        <f t="shared" si="140"/>
        <v>0</v>
      </c>
      <c r="AB184" s="175">
        <f t="shared" si="145"/>
        <v>0</v>
      </c>
      <c r="AC184" s="143"/>
      <c r="AE184" s="142"/>
      <c r="AF184" s="49">
        <v>9</v>
      </c>
      <c r="AG184" s="157" t="str">
        <f t="shared" si="141"/>
        <v>TRASTORNOS INTERNOS DE LA RODILLA</v>
      </c>
      <c r="AH184" s="157">
        <f t="shared" si="137"/>
        <v>32</v>
      </c>
      <c r="AI184" s="158">
        <f t="shared" si="137"/>
        <v>58</v>
      </c>
      <c r="AJ184" s="158">
        <f>+Tabla156791011121323[[#This Row],[H]]+Tabla156791011121323[[#This Row],[M]]</f>
        <v>90</v>
      </c>
      <c r="AK184" s="159">
        <f>AJ184/AJ187</f>
        <v>2.1765417170495769E-2</v>
      </c>
      <c r="AL184" s="145"/>
      <c r="AM184" s="170">
        <v>8</v>
      </c>
      <c r="AN184" s="157" t="s">
        <v>236</v>
      </c>
      <c r="AO184" s="171">
        <v>0</v>
      </c>
      <c r="AP184" s="172">
        <v>0</v>
      </c>
      <c r="AQ184" s="171">
        <v>0</v>
      </c>
      <c r="AR184" s="172">
        <v>0</v>
      </c>
      <c r="AS184" s="171">
        <v>0</v>
      </c>
      <c r="AT184" s="172">
        <v>0</v>
      </c>
      <c r="AU184" s="171">
        <v>0</v>
      </c>
      <c r="AV184" s="172">
        <v>0</v>
      </c>
      <c r="AW184" s="171">
        <v>0</v>
      </c>
      <c r="AX184" s="172">
        <v>5</v>
      </c>
      <c r="AY184" s="171">
        <v>14</v>
      </c>
      <c r="AZ184" s="172">
        <v>24</v>
      </c>
      <c r="BA184" s="171">
        <v>42</v>
      </c>
      <c r="BB184" s="172">
        <v>65</v>
      </c>
      <c r="BC184" s="173">
        <f t="shared" si="142"/>
        <v>56</v>
      </c>
      <c r="BD184" s="174">
        <f t="shared" si="142"/>
        <v>94</v>
      </c>
      <c r="BE184" s="175">
        <f t="shared" si="146"/>
        <v>150</v>
      </c>
      <c r="BF184" s="206"/>
      <c r="BH184" s="142"/>
      <c r="BI184" s="49">
        <v>9</v>
      </c>
      <c r="BJ184" s="157" t="str">
        <f t="shared" si="143"/>
        <v>LUMBAGO NO ESPECIFICADO</v>
      </c>
      <c r="BK184" s="157">
        <f t="shared" si="138"/>
        <v>4</v>
      </c>
      <c r="BL184" s="158">
        <f t="shared" si="138"/>
        <v>0</v>
      </c>
      <c r="BM184" s="158">
        <f>+Tabla15679101112132337[[#This Row],[H]]+Tabla15679101112132337[[#This Row],[M]]</f>
        <v>4</v>
      </c>
      <c r="BN184" s="159">
        <f>BM184/BM187</f>
        <v>1.2269938650306749E-2</v>
      </c>
      <c r="BO184" s="145"/>
      <c r="BP184" s="170">
        <v>8</v>
      </c>
      <c r="BQ184" s="157" t="s">
        <v>282</v>
      </c>
      <c r="BR184" s="171">
        <v>0</v>
      </c>
      <c r="BS184" s="172">
        <v>0</v>
      </c>
      <c r="BT184" s="171">
        <v>0</v>
      </c>
      <c r="BU184" s="172">
        <v>1</v>
      </c>
      <c r="BV184" s="171">
        <v>0</v>
      </c>
      <c r="BW184" s="172">
        <v>0</v>
      </c>
      <c r="BX184" s="171">
        <v>3</v>
      </c>
      <c r="BY184" s="172">
        <v>0</v>
      </c>
      <c r="BZ184" s="171">
        <v>0</v>
      </c>
      <c r="CA184" s="172">
        <v>0</v>
      </c>
      <c r="CB184" s="171">
        <v>0</v>
      </c>
      <c r="CC184" s="172">
        <v>0</v>
      </c>
      <c r="CD184" s="171">
        <v>0</v>
      </c>
      <c r="CE184" s="172">
        <v>0</v>
      </c>
      <c r="CF184" s="173">
        <f t="shared" si="144"/>
        <v>3</v>
      </c>
      <c r="CG184" s="174">
        <f t="shared" si="144"/>
        <v>1</v>
      </c>
      <c r="CH184" s="175">
        <f t="shared" si="147"/>
        <v>4</v>
      </c>
      <c r="CI184" s="206"/>
    </row>
    <row r="185" spans="2:87" x14ac:dyDescent="0.25">
      <c r="B185" s="142"/>
      <c r="C185" s="49">
        <v>10</v>
      </c>
      <c r="D185" s="157"/>
      <c r="E185" s="157"/>
      <c r="F185" s="158"/>
      <c r="G185" s="158"/>
      <c r="H185" s="159">
        <f>G185/G187</f>
        <v>0</v>
      </c>
      <c r="I185" s="145"/>
      <c r="J185" s="176">
        <v>9</v>
      </c>
      <c r="K185" s="177"/>
      <c r="L185" s="171">
        <v>0</v>
      </c>
      <c r="M185" s="172">
        <v>0</v>
      </c>
      <c r="N185" s="171">
        <v>0</v>
      </c>
      <c r="O185" s="172">
        <v>0</v>
      </c>
      <c r="P185" s="171">
        <v>0</v>
      </c>
      <c r="Q185" s="172">
        <v>0</v>
      </c>
      <c r="R185" s="171">
        <v>0</v>
      </c>
      <c r="S185" s="172">
        <v>0</v>
      </c>
      <c r="T185" s="171">
        <v>0</v>
      </c>
      <c r="U185" s="172">
        <v>0</v>
      </c>
      <c r="V185" s="171">
        <v>0</v>
      </c>
      <c r="W185" s="172">
        <v>0</v>
      </c>
      <c r="X185" s="171">
        <v>0</v>
      </c>
      <c r="Y185" s="172">
        <v>0</v>
      </c>
      <c r="Z185" s="173">
        <f t="shared" si="140"/>
        <v>0</v>
      </c>
      <c r="AA185" s="174">
        <f t="shared" si="140"/>
        <v>0</v>
      </c>
      <c r="AB185" s="175">
        <f t="shared" si="145"/>
        <v>0</v>
      </c>
      <c r="AC185" s="143"/>
      <c r="AE185" s="142"/>
      <c r="AF185" s="49">
        <v>10</v>
      </c>
      <c r="AG185" s="157" t="str">
        <f t="shared" si="141"/>
        <v>FRACTURA HUESOS DEL PIE</v>
      </c>
      <c r="AH185" s="157">
        <f t="shared" si="137"/>
        <v>58</v>
      </c>
      <c r="AI185" s="158">
        <f t="shared" si="137"/>
        <v>29</v>
      </c>
      <c r="AJ185" s="158">
        <f>+Tabla156791011121323[[#This Row],[H]]+Tabla156791011121323[[#This Row],[M]]</f>
        <v>87</v>
      </c>
      <c r="AK185" s="159">
        <f>AJ185/AJ187</f>
        <v>2.1039903264812577E-2</v>
      </c>
      <c r="AL185" s="145"/>
      <c r="AM185" s="176">
        <v>9</v>
      </c>
      <c r="AN185" s="177" t="s">
        <v>238</v>
      </c>
      <c r="AO185" s="171">
        <v>0</v>
      </c>
      <c r="AP185" s="172">
        <v>0</v>
      </c>
      <c r="AQ185" s="171">
        <v>0</v>
      </c>
      <c r="AR185" s="172">
        <v>0</v>
      </c>
      <c r="AS185" s="171">
        <v>0</v>
      </c>
      <c r="AT185" s="172">
        <v>0</v>
      </c>
      <c r="AU185" s="171">
        <v>0</v>
      </c>
      <c r="AV185" s="172">
        <v>0</v>
      </c>
      <c r="AW185" s="171">
        <v>4</v>
      </c>
      <c r="AX185" s="172">
        <v>2</v>
      </c>
      <c r="AY185" s="171">
        <v>17</v>
      </c>
      <c r="AZ185" s="172">
        <v>38</v>
      </c>
      <c r="BA185" s="171">
        <v>11</v>
      </c>
      <c r="BB185" s="172">
        <v>18</v>
      </c>
      <c r="BC185" s="173">
        <f t="shared" si="142"/>
        <v>32</v>
      </c>
      <c r="BD185" s="174">
        <f t="shared" si="142"/>
        <v>58</v>
      </c>
      <c r="BE185" s="175">
        <f t="shared" si="146"/>
        <v>90</v>
      </c>
      <c r="BF185" s="206"/>
      <c r="BH185" s="142"/>
      <c r="BI185" s="49">
        <v>10</v>
      </c>
      <c r="BJ185" s="157" t="str">
        <f t="shared" si="143"/>
        <v>TRAUMATISMO DEL TENDON Y MUSCULO EXTENSOR DE OTRO(S) DEDO(S) A NIVEL DE LA MUNECA Y DE LA MANO</v>
      </c>
      <c r="BK185" s="157">
        <f t="shared" si="138"/>
        <v>2</v>
      </c>
      <c r="BL185" s="158">
        <f t="shared" si="138"/>
        <v>1</v>
      </c>
      <c r="BM185" s="158">
        <f>+Tabla15679101112132337[[#This Row],[H]]+Tabla15679101112132337[[#This Row],[M]]</f>
        <v>3</v>
      </c>
      <c r="BN185" s="159">
        <f>BM185/BM187</f>
        <v>9.202453987730062E-3</v>
      </c>
      <c r="BO185" s="145"/>
      <c r="BP185" s="176">
        <v>9</v>
      </c>
      <c r="BQ185" s="177" t="s">
        <v>233</v>
      </c>
      <c r="BR185" s="171">
        <v>0</v>
      </c>
      <c r="BS185" s="172">
        <v>0</v>
      </c>
      <c r="BT185" s="171">
        <v>0</v>
      </c>
      <c r="BU185" s="172">
        <v>0</v>
      </c>
      <c r="BV185" s="171">
        <v>0</v>
      </c>
      <c r="BW185" s="172">
        <v>0</v>
      </c>
      <c r="BX185" s="171">
        <v>4</v>
      </c>
      <c r="BY185" s="172">
        <v>0</v>
      </c>
      <c r="BZ185" s="171">
        <v>0</v>
      </c>
      <c r="CA185" s="172">
        <v>0</v>
      </c>
      <c r="CB185" s="171">
        <v>0</v>
      </c>
      <c r="CC185" s="172">
        <v>0</v>
      </c>
      <c r="CD185" s="171">
        <v>0</v>
      </c>
      <c r="CE185" s="172">
        <v>0</v>
      </c>
      <c r="CF185" s="173">
        <f t="shared" si="144"/>
        <v>4</v>
      </c>
      <c r="CG185" s="174">
        <f t="shared" si="144"/>
        <v>0</v>
      </c>
      <c r="CH185" s="175">
        <f t="shared" si="147"/>
        <v>4</v>
      </c>
      <c r="CI185" s="206"/>
    </row>
    <row r="186" spans="2:87" ht="15.75" thickBot="1" x14ac:dyDescent="0.3">
      <c r="B186" s="142"/>
      <c r="C186" s="50"/>
      <c r="D186" s="160" t="s">
        <v>89</v>
      </c>
      <c r="E186" s="160">
        <f>Z187</f>
        <v>0</v>
      </c>
      <c r="F186" s="161">
        <f>AA187</f>
        <v>0</v>
      </c>
      <c r="G186" s="161">
        <f>+Tabla15679101112[[#This Row],[H]]+Tabla15679101112[[#This Row],[M]]</f>
        <v>0</v>
      </c>
      <c r="H186" s="162">
        <f>G186/G187</f>
        <v>0</v>
      </c>
      <c r="I186" s="147"/>
      <c r="J186" s="170">
        <v>10</v>
      </c>
      <c r="K186" s="157"/>
      <c r="L186" s="171">
        <v>0</v>
      </c>
      <c r="M186" s="172">
        <v>0</v>
      </c>
      <c r="N186" s="171">
        <v>0</v>
      </c>
      <c r="O186" s="172">
        <v>0</v>
      </c>
      <c r="P186" s="171">
        <v>0</v>
      </c>
      <c r="Q186" s="172">
        <v>0</v>
      </c>
      <c r="R186" s="171">
        <v>0</v>
      </c>
      <c r="S186" s="172">
        <v>0</v>
      </c>
      <c r="T186" s="171">
        <v>0</v>
      </c>
      <c r="U186" s="172">
        <v>0</v>
      </c>
      <c r="V186" s="171">
        <v>0</v>
      </c>
      <c r="W186" s="172">
        <v>0</v>
      </c>
      <c r="X186" s="171">
        <v>0</v>
      </c>
      <c r="Y186" s="172">
        <v>0</v>
      </c>
      <c r="Z186" s="173">
        <f t="shared" si="140"/>
        <v>0</v>
      </c>
      <c r="AA186" s="174">
        <f t="shared" si="140"/>
        <v>0</v>
      </c>
      <c r="AB186" s="175">
        <f t="shared" si="145"/>
        <v>0</v>
      </c>
      <c r="AC186" s="143"/>
      <c r="AE186" s="142"/>
      <c r="AF186" s="50"/>
      <c r="AG186" s="160" t="s">
        <v>89</v>
      </c>
      <c r="AH186" s="160">
        <f t="shared" si="137"/>
        <v>784</v>
      </c>
      <c r="AI186" s="161">
        <f t="shared" si="137"/>
        <v>924</v>
      </c>
      <c r="AJ186" s="161">
        <f>+Tabla156791011121323[[#This Row],[H]]+Tabla156791011121323[[#This Row],[M]]</f>
        <v>1708</v>
      </c>
      <c r="AK186" s="162">
        <f>AJ186/AJ187</f>
        <v>0.41305925030229745</v>
      </c>
      <c r="AL186" s="147"/>
      <c r="AM186" s="170">
        <v>10</v>
      </c>
      <c r="AN186" s="157" t="s">
        <v>237</v>
      </c>
      <c r="AO186" s="171">
        <v>0</v>
      </c>
      <c r="AP186" s="172">
        <v>0</v>
      </c>
      <c r="AQ186" s="171">
        <v>0</v>
      </c>
      <c r="AR186" s="172">
        <v>0</v>
      </c>
      <c r="AS186" s="171">
        <v>0</v>
      </c>
      <c r="AT186" s="172">
        <v>0</v>
      </c>
      <c r="AU186" s="171">
        <v>0</v>
      </c>
      <c r="AV186" s="172">
        <v>0</v>
      </c>
      <c r="AW186" s="171">
        <v>12</v>
      </c>
      <c r="AX186" s="172">
        <v>3</v>
      </c>
      <c r="AY186" s="171">
        <v>22</v>
      </c>
      <c r="AZ186" s="172">
        <v>16</v>
      </c>
      <c r="BA186" s="171">
        <v>24</v>
      </c>
      <c r="BB186" s="172">
        <v>10</v>
      </c>
      <c r="BC186" s="173">
        <f t="shared" si="142"/>
        <v>58</v>
      </c>
      <c r="BD186" s="174">
        <f t="shared" si="142"/>
        <v>29</v>
      </c>
      <c r="BE186" s="175">
        <f t="shared" si="146"/>
        <v>87</v>
      </c>
      <c r="BF186" s="206"/>
      <c r="BH186" s="142"/>
      <c r="BI186" s="50"/>
      <c r="BJ186" s="160" t="s">
        <v>89</v>
      </c>
      <c r="BK186" s="160">
        <f t="shared" si="138"/>
        <v>27</v>
      </c>
      <c r="BL186" s="161">
        <f t="shared" si="138"/>
        <v>31</v>
      </c>
      <c r="BM186" s="161">
        <f>+Tabla15679101112132337[[#This Row],[H]]+Tabla15679101112132337[[#This Row],[M]]</f>
        <v>58</v>
      </c>
      <c r="BN186" s="162">
        <f>BM186/BM187</f>
        <v>0.17791411042944785</v>
      </c>
      <c r="BO186" s="147"/>
      <c r="BP186" s="170">
        <v>10</v>
      </c>
      <c r="BQ186" s="157" t="s">
        <v>283</v>
      </c>
      <c r="BR186" s="171">
        <v>0</v>
      </c>
      <c r="BS186" s="172">
        <v>0</v>
      </c>
      <c r="BT186" s="171">
        <v>0</v>
      </c>
      <c r="BU186" s="172">
        <v>0</v>
      </c>
      <c r="BV186" s="171">
        <v>0</v>
      </c>
      <c r="BW186" s="172">
        <v>1</v>
      </c>
      <c r="BX186" s="171">
        <v>2</v>
      </c>
      <c r="BY186" s="172">
        <v>0</v>
      </c>
      <c r="BZ186" s="171">
        <v>0</v>
      </c>
      <c r="CA186" s="172">
        <v>0</v>
      </c>
      <c r="CB186" s="171">
        <v>0</v>
      </c>
      <c r="CC186" s="172">
        <v>0</v>
      </c>
      <c r="CD186" s="171">
        <v>0</v>
      </c>
      <c r="CE186" s="172">
        <v>0</v>
      </c>
      <c r="CF186" s="173">
        <f t="shared" si="144"/>
        <v>2</v>
      </c>
      <c r="CG186" s="174">
        <f t="shared" si="144"/>
        <v>1</v>
      </c>
      <c r="CH186" s="175">
        <f t="shared" si="147"/>
        <v>3</v>
      </c>
      <c r="CI186" s="206"/>
    </row>
    <row r="187" spans="2:87" ht="16.5" thickTop="1" thickBot="1" x14ac:dyDescent="0.3">
      <c r="B187" s="142"/>
      <c r="C187" s="55"/>
      <c r="D187" s="56" t="s">
        <v>90</v>
      </c>
      <c r="E187" s="56">
        <f>SUM(E176:E186)</f>
        <v>3</v>
      </c>
      <c r="F187" s="56">
        <f>SUM(F176:F186)</f>
        <v>1</v>
      </c>
      <c r="G187" s="56">
        <f>SUM(G176:G186)</f>
        <v>4</v>
      </c>
      <c r="H187" s="57">
        <f>SUM(H176:H186)</f>
        <v>1</v>
      </c>
      <c r="I187" s="145"/>
      <c r="J187" s="178"/>
      <c r="K187" s="179" t="s">
        <v>89</v>
      </c>
      <c r="L187" s="180">
        <v>0</v>
      </c>
      <c r="M187" s="181">
        <v>0</v>
      </c>
      <c r="N187" s="180">
        <v>0</v>
      </c>
      <c r="O187" s="181">
        <v>0</v>
      </c>
      <c r="P187" s="180">
        <v>0</v>
      </c>
      <c r="Q187" s="181">
        <v>0</v>
      </c>
      <c r="R187" s="180">
        <v>0</v>
      </c>
      <c r="S187" s="181">
        <v>0</v>
      </c>
      <c r="T187" s="180">
        <v>0</v>
      </c>
      <c r="U187" s="181">
        <v>0</v>
      </c>
      <c r="V187" s="180">
        <v>0</v>
      </c>
      <c r="W187" s="181">
        <v>0</v>
      </c>
      <c r="X187" s="180">
        <v>0</v>
      </c>
      <c r="Y187" s="182">
        <v>0</v>
      </c>
      <c r="Z187" s="173">
        <f t="shared" si="140"/>
        <v>0</v>
      </c>
      <c r="AA187" s="174">
        <f t="shared" si="140"/>
        <v>0</v>
      </c>
      <c r="AB187" s="183">
        <f t="shared" si="145"/>
        <v>0</v>
      </c>
      <c r="AC187" s="143"/>
      <c r="AE187" s="142"/>
      <c r="AF187" s="55"/>
      <c r="AG187" s="56" t="s">
        <v>90</v>
      </c>
      <c r="AH187" s="56">
        <f>SUM(AH176:AH186)</f>
        <v>1760</v>
      </c>
      <c r="AI187" s="56">
        <f>SUM(AI176:AI186)</f>
        <v>2375</v>
      </c>
      <c r="AJ187" s="56">
        <f>SUM(AJ176:AJ186)</f>
        <v>4135</v>
      </c>
      <c r="AK187" s="57">
        <f>SUM(AK176:AK186)</f>
        <v>1</v>
      </c>
      <c r="AL187" s="145"/>
      <c r="AM187" s="178"/>
      <c r="AN187" s="179" t="s">
        <v>89</v>
      </c>
      <c r="AO187" s="180">
        <v>0</v>
      </c>
      <c r="AP187" s="181">
        <v>0</v>
      </c>
      <c r="AQ187" s="180">
        <v>0</v>
      </c>
      <c r="AR187" s="181">
        <v>0</v>
      </c>
      <c r="AS187" s="180">
        <v>0</v>
      </c>
      <c r="AT187" s="181">
        <v>0</v>
      </c>
      <c r="AU187" s="180">
        <v>0</v>
      </c>
      <c r="AV187" s="181">
        <v>0</v>
      </c>
      <c r="AW187" s="180">
        <v>97</v>
      </c>
      <c r="AX187" s="181">
        <v>69</v>
      </c>
      <c r="AY187" s="180">
        <v>412</v>
      </c>
      <c r="AZ187" s="181">
        <v>457</v>
      </c>
      <c r="BA187" s="180">
        <v>275</v>
      </c>
      <c r="BB187" s="182">
        <v>398</v>
      </c>
      <c r="BC187" s="173">
        <f t="shared" si="142"/>
        <v>784</v>
      </c>
      <c r="BD187" s="174">
        <f t="shared" si="142"/>
        <v>924</v>
      </c>
      <c r="BE187" s="183">
        <f t="shared" si="146"/>
        <v>1708</v>
      </c>
      <c r="BF187" s="206"/>
      <c r="BH187" s="142"/>
      <c r="BI187" s="55"/>
      <c r="BJ187" s="56" t="s">
        <v>90</v>
      </c>
      <c r="BK187" s="56">
        <f>SUM(BK176:BK186)</f>
        <v>234</v>
      </c>
      <c r="BL187" s="56">
        <f>SUM(BL176:BL186)</f>
        <v>92</v>
      </c>
      <c r="BM187" s="56">
        <f>SUM(BM176:BM186)</f>
        <v>326</v>
      </c>
      <c r="BN187" s="57">
        <f>SUM(BN176:BN186)</f>
        <v>1</v>
      </c>
      <c r="BO187" s="145"/>
      <c r="BP187" s="178"/>
      <c r="BQ187" s="179" t="s">
        <v>89</v>
      </c>
      <c r="BR187" s="180">
        <v>0</v>
      </c>
      <c r="BS187" s="181">
        <v>0</v>
      </c>
      <c r="BT187" s="180">
        <v>1</v>
      </c>
      <c r="BU187" s="181">
        <v>3</v>
      </c>
      <c r="BV187" s="180">
        <v>4</v>
      </c>
      <c r="BW187" s="181">
        <v>5</v>
      </c>
      <c r="BX187" s="180">
        <v>22</v>
      </c>
      <c r="BY187" s="181">
        <v>23</v>
      </c>
      <c r="BZ187" s="180">
        <v>0</v>
      </c>
      <c r="CA187" s="181">
        <v>0</v>
      </c>
      <c r="CB187" s="180">
        <v>0</v>
      </c>
      <c r="CC187" s="181">
        <v>0</v>
      </c>
      <c r="CD187" s="180">
        <v>0</v>
      </c>
      <c r="CE187" s="182">
        <v>0</v>
      </c>
      <c r="CF187" s="173">
        <f t="shared" si="144"/>
        <v>27</v>
      </c>
      <c r="CG187" s="174">
        <f t="shared" si="144"/>
        <v>31</v>
      </c>
      <c r="CH187" s="183">
        <f t="shared" si="147"/>
        <v>58</v>
      </c>
      <c r="CI187" s="206"/>
    </row>
    <row r="188" spans="2:87" ht="16.5" customHeight="1" thickTop="1" thickBot="1" x14ac:dyDescent="0.3">
      <c r="B188" s="142"/>
      <c r="C188" s="148" t="s">
        <v>155</v>
      </c>
      <c r="D188" s="149"/>
      <c r="E188" s="145"/>
      <c r="F188" s="145"/>
      <c r="G188" s="145"/>
      <c r="H188" s="145"/>
      <c r="I188" s="145"/>
      <c r="J188" s="290" t="s">
        <v>90</v>
      </c>
      <c r="K188" s="291"/>
      <c r="L188" s="187">
        <f t="shared" ref="L188:Y188" si="148">SUM(L177:L187)</f>
        <v>0</v>
      </c>
      <c r="M188" s="188">
        <f t="shared" si="148"/>
        <v>0</v>
      </c>
      <c r="N188" s="187">
        <f t="shared" si="148"/>
        <v>0</v>
      </c>
      <c r="O188" s="188">
        <f t="shared" si="148"/>
        <v>0</v>
      </c>
      <c r="P188" s="188">
        <f t="shared" si="148"/>
        <v>0</v>
      </c>
      <c r="Q188" s="188">
        <f t="shared" si="148"/>
        <v>0</v>
      </c>
      <c r="R188" s="187">
        <f t="shared" si="148"/>
        <v>0</v>
      </c>
      <c r="S188" s="188">
        <f t="shared" si="148"/>
        <v>0</v>
      </c>
      <c r="T188" s="187">
        <f t="shared" si="148"/>
        <v>0</v>
      </c>
      <c r="U188" s="188">
        <f t="shared" si="148"/>
        <v>0</v>
      </c>
      <c r="V188" s="187">
        <f t="shared" si="148"/>
        <v>2</v>
      </c>
      <c r="W188" s="188">
        <f t="shared" si="148"/>
        <v>0</v>
      </c>
      <c r="X188" s="187">
        <f t="shared" si="148"/>
        <v>1</v>
      </c>
      <c r="Y188" s="188">
        <f t="shared" si="148"/>
        <v>1</v>
      </c>
      <c r="Z188" s="91">
        <f t="shared" si="140"/>
        <v>3</v>
      </c>
      <c r="AA188" s="92">
        <f t="shared" si="140"/>
        <v>1</v>
      </c>
      <c r="AB188" s="93">
        <f>SUM(AB177:AB187)</f>
        <v>4</v>
      </c>
      <c r="AC188" s="143"/>
      <c r="AE188" s="142"/>
      <c r="AF188" s="148" t="s">
        <v>155</v>
      </c>
      <c r="AG188" s="149"/>
      <c r="AH188" s="145"/>
      <c r="AI188" s="145"/>
      <c r="AJ188" s="145"/>
      <c r="AK188" s="145"/>
      <c r="AL188" s="145"/>
      <c r="AM188" s="290" t="s">
        <v>90</v>
      </c>
      <c r="AN188" s="283"/>
      <c r="AO188" s="187">
        <f t="shared" ref="AO188:BB188" si="149">SUM(AO177:AO187)</f>
        <v>0</v>
      </c>
      <c r="AP188" s="188">
        <f t="shared" si="149"/>
        <v>0</v>
      </c>
      <c r="AQ188" s="187">
        <f t="shared" si="149"/>
        <v>0</v>
      </c>
      <c r="AR188" s="188">
        <f t="shared" si="149"/>
        <v>0</v>
      </c>
      <c r="AS188" s="188">
        <f t="shared" si="149"/>
        <v>0</v>
      </c>
      <c r="AT188" s="188">
        <f t="shared" si="149"/>
        <v>0</v>
      </c>
      <c r="AU188" s="187">
        <f t="shared" si="149"/>
        <v>0</v>
      </c>
      <c r="AV188" s="188">
        <f t="shared" si="149"/>
        <v>0</v>
      </c>
      <c r="AW188" s="187">
        <f t="shared" si="149"/>
        <v>205</v>
      </c>
      <c r="AX188" s="188">
        <f t="shared" si="149"/>
        <v>116</v>
      </c>
      <c r="AY188" s="187">
        <f t="shared" si="149"/>
        <v>877</v>
      </c>
      <c r="AZ188" s="188">
        <f t="shared" si="149"/>
        <v>968</v>
      </c>
      <c r="BA188" s="187">
        <f t="shared" si="149"/>
        <v>678</v>
      </c>
      <c r="BB188" s="188">
        <f t="shared" si="149"/>
        <v>1291</v>
      </c>
      <c r="BC188" s="91">
        <f t="shared" si="142"/>
        <v>1760</v>
      </c>
      <c r="BD188" s="92">
        <f t="shared" si="142"/>
        <v>2375</v>
      </c>
      <c r="BE188" s="93">
        <f>SUM(BE177:BE187)</f>
        <v>4135</v>
      </c>
      <c r="BF188" s="206"/>
      <c r="BH188" s="142"/>
      <c r="BI188" s="148" t="s">
        <v>155</v>
      </c>
      <c r="BJ188" s="149"/>
      <c r="BK188" s="145"/>
      <c r="BL188" s="145"/>
      <c r="BM188" s="145"/>
      <c r="BN188" s="145"/>
      <c r="BO188" s="145"/>
      <c r="BP188" s="290" t="s">
        <v>90</v>
      </c>
      <c r="BQ188" s="283"/>
      <c r="BR188" s="187">
        <f t="shared" ref="BR188:CE188" si="150">SUM(BR177:BR187)</f>
        <v>0</v>
      </c>
      <c r="BS188" s="188">
        <f t="shared" si="150"/>
        <v>0</v>
      </c>
      <c r="BT188" s="187">
        <f t="shared" si="150"/>
        <v>20</v>
      </c>
      <c r="BU188" s="188">
        <f t="shared" si="150"/>
        <v>14</v>
      </c>
      <c r="BV188" s="188">
        <f t="shared" si="150"/>
        <v>89</v>
      </c>
      <c r="BW188" s="188">
        <f t="shared" si="150"/>
        <v>38</v>
      </c>
      <c r="BX188" s="187">
        <f t="shared" si="150"/>
        <v>125</v>
      </c>
      <c r="BY188" s="188">
        <f t="shared" si="150"/>
        <v>40</v>
      </c>
      <c r="BZ188" s="187">
        <f t="shared" si="150"/>
        <v>0</v>
      </c>
      <c r="CA188" s="188">
        <f t="shared" si="150"/>
        <v>0</v>
      </c>
      <c r="CB188" s="187">
        <f t="shared" si="150"/>
        <v>0</v>
      </c>
      <c r="CC188" s="188">
        <f t="shared" si="150"/>
        <v>0</v>
      </c>
      <c r="CD188" s="187">
        <f t="shared" si="150"/>
        <v>0</v>
      </c>
      <c r="CE188" s="188">
        <f t="shared" si="150"/>
        <v>0</v>
      </c>
      <c r="CF188" s="91">
        <f t="shared" si="144"/>
        <v>234</v>
      </c>
      <c r="CG188" s="92">
        <f t="shared" si="144"/>
        <v>92</v>
      </c>
      <c r="CH188" s="93">
        <f>SUM(CH177:CH187)</f>
        <v>326</v>
      </c>
      <c r="CI188" s="206"/>
    </row>
    <row r="189" spans="2:87" ht="15.75" thickTop="1" x14ac:dyDescent="0.25">
      <c r="B189" s="142"/>
      <c r="C189" s="145"/>
      <c r="D189" s="145"/>
      <c r="E189" s="145"/>
      <c r="F189" s="145"/>
      <c r="G189" s="145"/>
      <c r="H189" s="145"/>
      <c r="I189" s="145"/>
      <c r="J189" s="145"/>
      <c r="K189" s="145"/>
      <c r="L189" s="145"/>
      <c r="M189" s="145"/>
      <c r="N189" s="145"/>
      <c r="O189" s="145"/>
      <c r="P189" s="145"/>
      <c r="Q189" s="145"/>
      <c r="R189" s="145"/>
      <c r="S189" s="145"/>
      <c r="T189" s="145"/>
      <c r="U189" s="145"/>
      <c r="V189" s="145"/>
      <c r="W189" s="145"/>
      <c r="X189" s="145"/>
      <c r="Y189" s="145"/>
      <c r="Z189" s="145"/>
      <c r="AA189" s="145"/>
      <c r="AB189" s="145"/>
      <c r="AC189" s="143"/>
      <c r="AE189" s="142"/>
      <c r="AF189" s="145"/>
      <c r="AG189" s="145"/>
      <c r="AH189" s="145"/>
      <c r="AI189" s="145"/>
      <c r="AJ189" s="145"/>
      <c r="AK189" s="145"/>
      <c r="AL189" s="145"/>
      <c r="AM189" s="145"/>
      <c r="AN189" s="145"/>
      <c r="AO189" s="145"/>
      <c r="AP189" s="145"/>
      <c r="AQ189" s="145"/>
      <c r="AR189" s="145"/>
      <c r="AS189" s="145"/>
      <c r="AT189" s="145"/>
      <c r="AU189" s="145"/>
      <c r="AV189" s="145"/>
      <c r="AW189" s="145"/>
      <c r="AX189" s="145"/>
      <c r="AY189" s="145"/>
      <c r="AZ189" s="145"/>
      <c r="BA189" s="145"/>
      <c r="BB189" s="145"/>
      <c r="BC189" s="145"/>
      <c r="BD189" s="145"/>
      <c r="BE189" s="145"/>
      <c r="BF189" s="206"/>
      <c r="BH189" s="142"/>
      <c r="BI189" s="46"/>
      <c r="CI189" s="206"/>
    </row>
    <row r="190" spans="2:87" x14ac:dyDescent="0.25">
      <c r="B190" s="142"/>
      <c r="C190" s="145"/>
      <c r="D190" s="145"/>
      <c r="E190" s="145"/>
      <c r="F190" s="145"/>
      <c r="G190" s="145"/>
      <c r="H190" s="145"/>
      <c r="I190" s="145"/>
      <c r="J190" s="145"/>
      <c r="K190" s="145"/>
      <c r="L190" s="145"/>
      <c r="M190" s="145"/>
      <c r="N190" s="145"/>
      <c r="O190" s="145"/>
      <c r="P190" s="145"/>
      <c r="Q190" s="145"/>
      <c r="R190" s="145"/>
      <c r="S190" s="145"/>
      <c r="T190" s="145"/>
      <c r="U190" s="145"/>
      <c r="V190" s="145"/>
      <c r="W190" s="145"/>
      <c r="X190" s="145"/>
      <c r="Y190" s="145"/>
      <c r="Z190" s="145"/>
      <c r="AA190" s="145"/>
      <c r="AB190" s="145"/>
      <c r="AC190" s="143"/>
      <c r="AE190" s="142"/>
      <c r="AF190" s="145"/>
      <c r="AG190" s="145"/>
      <c r="AH190" s="145"/>
      <c r="AI190" s="145"/>
      <c r="AJ190" s="145"/>
      <c r="AK190" s="145"/>
      <c r="AL190" s="145"/>
      <c r="AM190" s="145"/>
      <c r="AN190" s="145"/>
      <c r="AO190" s="145"/>
      <c r="AP190" s="145"/>
      <c r="AQ190" s="145"/>
      <c r="AR190" s="145"/>
      <c r="AS190" s="145"/>
      <c r="AT190" s="145"/>
      <c r="AU190" s="145"/>
      <c r="AV190" s="145"/>
      <c r="AW190" s="145"/>
      <c r="AX190" s="145"/>
      <c r="AY190" s="145"/>
      <c r="AZ190" s="145"/>
      <c r="BA190" s="145"/>
      <c r="BB190" s="145"/>
      <c r="BC190" s="145"/>
      <c r="BD190" s="145"/>
      <c r="BE190" s="145"/>
      <c r="BF190" s="206"/>
      <c r="BH190" s="142"/>
      <c r="BI190" s="46"/>
      <c r="CI190" s="206"/>
    </row>
    <row r="191" spans="2:87" ht="15.75" thickBot="1" x14ac:dyDescent="0.3">
      <c r="B191" s="142"/>
      <c r="C191" s="145"/>
      <c r="D191" s="145"/>
      <c r="E191" s="145"/>
      <c r="F191" s="145"/>
      <c r="G191" s="145"/>
      <c r="H191" s="145"/>
      <c r="I191" s="145"/>
      <c r="J191" s="145"/>
      <c r="K191" s="145"/>
      <c r="L191" s="145"/>
      <c r="M191" s="145"/>
      <c r="N191" s="145"/>
      <c r="O191" s="145"/>
      <c r="P191" s="145"/>
      <c r="Q191" s="145"/>
      <c r="R191" s="145"/>
      <c r="S191" s="145"/>
      <c r="T191" s="145"/>
      <c r="U191" s="145"/>
      <c r="V191" s="145"/>
      <c r="W191" s="145"/>
      <c r="X191" s="145"/>
      <c r="Y191" s="145"/>
      <c r="Z191" s="145"/>
      <c r="AA191" s="145"/>
      <c r="AB191" s="145"/>
      <c r="AC191" s="143"/>
      <c r="AE191" s="142"/>
      <c r="AF191" s="145"/>
      <c r="AG191" s="145"/>
      <c r="AH191" s="145"/>
      <c r="AI191" s="145"/>
      <c r="AJ191" s="145"/>
      <c r="AK191" s="145"/>
      <c r="AL191" s="145"/>
      <c r="AM191" s="145"/>
      <c r="AN191" s="145"/>
      <c r="AO191" s="145"/>
      <c r="AP191" s="145"/>
      <c r="AQ191" s="145"/>
      <c r="AR191" s="145"/>
      <c r="AS191" s="145"/>
      <c r="AT191" s="145"/>
      <c r="AU191" s="145"/>
      <c r="AV191" s="145"/>
      <c r="AW191" s="145"/>
      <c r="AX191" s="145"/>
      <c r="AY191" s="145"/>
      <c r="AZ191" s="145"/>
      <c r="BA191" s="145"/>
      <c r="BB191" s="145"/>
      <c r="BC191" s="145"/>
      <c r="BD191" s="145"/>
      <c r="BE191" s="145"/>
      <c r="BF191" s="206"/>
      <c r="BH191" s="142"/>
      <c r="BI191" s="46"/>
      <c r="CI191" s="206"/>
    </row>
    <row r="192" spans="2:87" ht="16.5" customHeight="1" thickTop="1" thickBot="1" x14ac:dyDescent="0.3">
      <c r="B192" s="142"/>
      <c r="C192" s="144"/>
      <c r="D192" s="145"/>
      <c r="E192" s="145"/>
      <c r="F192" s="145"/>
      <c r="G192" s="145"/>
      <c r="H192" s="145"/>
      <c r="I192" s="145"/>
      <c r="J192" s="269" t="s">
        <v>66</v>
      </c>
      <c r="K192" s="276" t="s">
        <v>67</v>
      </c>
      <c r="L192" s="279" t="s">
        <v>54</v>
      </c>
      <c r="M192" s="280"/>
      <c r="N192" s="280"/>
      <c r="O192" s="280"/>
      <c r="P192" s="280"/>
      <c r="Q192" s="280"/>
      <c r="R192" s="280"/>
      <c r="S192" s="280"/>
      <c r="T192" s="280"/>
      <c r="U192" s="280"/>
      <c r="V192" s="280"/>
      <c r="W192" s="280"/>
      <c r="X192" s="280"/>
      <c r="Y192" s="281"/>
      <c r="Z192" s="262" t="s">
        <v>68</v>
      </c>
      <c r="AA192" s="266"/>
      <c r="AB192" s="269" t="s">
        <v>69</v>
      </c>
      <c r="AC192" s="143"/>
      <c r="AE192" s="142"/>
      <c r="AF192" s="144"/>
      <c r="AG192" s="145"/>
      <c r="AH192" s="145"/>
      <c r="AI192" s="145"/>
      <c r="AJ192" s="145"/>
      <c r="AK192" s="145"/>
      <c r="AL192" s="145"/>
      <c r="AM192" s="269" t="s">
        <v>66</v>
      </c>
      <c r="AN192" s="276" t="s">
        <v>67</v>
      </c>
      <c r="AO192" s="279" t="s">
        <v>54</v>
      </c>
      <c r="AP192" s="280"/>
      <c r="AQ192" s="280"/>
      <c r="AR192" s="280"/>
      <c r="AS192" s="280"/>
      <c r="AT192" s="280"/>
      <c r="AU192" s="280"/>
      <c r="AV192" s="280"/>
      <c r="AW192" s="280"/>
      <c r="AX192" s="280"/>
      <c r="AY192" s="280"/>
      <c r="AZ192" s="280"/>
      <c r="BA192" s="280"/>
      <c r="BB192" s="281"/>
      <c r="BC192" s="262" t="s">
        <v>68</v>
      </c>
      <c r="BD192" s="266"/>
      <c r="BE192" s="269" t="s">
        <v>69</v>
      </c>
      <c r="BF192" s="206"/>
      <c r="BH192" s="142"/>
      <c r="BI192" s="218"/>
      <c r="BJ192" s="145"/>
      <c r="BK192" s="145"/>
      <c r="BL192" s="145"/>
      <c r="BM192" s="145"/>
      <c r="BN192" s="145"/>
      <c r="BO192" s="145"/>
      <c r="BP192" s="269" t="s">
        <v>66</v>
      </c>
      <c r="BQ192" s="276" t="s">
        <v>67</v>
      </c>
      <c r="BR192" s="279" t="s">
        <v>54</v>
      </c>
      <c r="BS192" s="280"/>
      <c r="BT192" s="280"/>
      <c r="BU192" s="280"/>
      <c r="BV192" s="280"/>
      <c r="BW192" s="280"/>
      <c r="BX192" s="280"/>
      <c r="BY192" s="280"/>
      <c r="BZ192" s="280"/>
      <c r="CA192" s="280"/>
      <c r="CB192" s="280"/>
      <c r="CC192" s="280"/>
      <c r="CD192" s="280"/>
      <c r="CE192" s="281"/>
      <c r="CF192" s="262" t="s">
        <v>68</v>
      </c>
      <c r="CG192" s="266"/>
      <c r="CH192" s="269" t="s">
        <v>69</v>
      </c>
      <c r="CI192" s="206"/>
    </row>
    <row r="193" spans="2:87" ht="16.5" customHeight="1" thickTop="1" thickBot="1" x14ac:dyDescent="0.3">
      <c r="B193" s="142"/>
      <c r="C193" s="51" t="s">
        <v>60</v>
      </c>
      <c r="D193" s="52" t="s">
        <v>230</v>
      </c>
      <c r="E193" s="53" t="s">
        <v>55</v>
      </c>
      <c r="F193" s="54" t="s">
        <v>56</v>
      </c>
      <c r="G193" s="54" t="s">
        <v>57</v>
      </c>
      <c r="H193" s="54" t="s">
        <v>71</v>
      </c>
      <c r="I193" s="145"/>
      <c r="J193" s="270"/>
      <c r="K193" s="277"/>
      <c r="L193" s="272" t="s">
        <v>72</v>
      </c>
      <c r="M193" s="273"/>
      <c r="N193" s="274" t="s">
        <v>73</v>
      </c>
      <c r="O193" s="275"/>
      <c r="P193" s="274" t="s">
        <v>74</v>
      </c>
      <c r="Q193" s="275"/>
      <c r="R193" s="272" t="s">
        <v>75</v>
      </c>
      <c r="S193" s="273"/>
      <c r="T193" s="272" t="s">
        <v>76</v>
      </c>
      <c r="U193" s="273"/>
      <c r="V193" s="272" t="s">
        <v>77</v>
      </c>
      <c r="W193" s="273"/>
      <c r="X193" s="272" t="s">
        <v>78</v>
      </c>
      <c r="Y193" s="273"/>
      <c r="Z193" s="267"/>
      <c r="AA193" s="268"/>
      <c r="AB193" s="270"/>
      <c r="AC193" s="143"/>
      <c r="AE193" s="142"/>
      <c r="AF193" s="51" t="s">
        <v>60</v>
      </c>
      <c r="AG193" s="52" t="s">
        <v>239</v>
      </c>
      <c r="AH193" s="53" t="s">
        <v>55</v>
      </c>
      <c r="AI193" s="54" t="s">
        <v>56</v>
      </c>
      <c r="AJ193" s="54" t="s">
        <v>57</v>
      </c>
      <c r="AK193" s="54" t="s">
        <v>71</v>
      </c>
      <c r="AL193" s="145"/>
      <c r="AM193" s="270"/>
      <c r="AN193" s="277"/>
      <c r="AO193" s="272" t="s">
        <v>72</v>
      </c>
      <c r="AP193" s="273"/>
      <c r="AQ193" s="274" t="s">
        <v>73</v>
      </c>
      <c r="AR193" s="275"/>
      <c r="AS193" s="274" t="s">
        <v>74</v>
      </c>
      <c r="AT193" s="275"/>
      <c r="AU193" s="272" t="s">
        <v>75</v>
      </c>
      <c r="AV193" s="273"/>
      <c r="AW193" s="272" t="s">
        <v>76</v>
      </c>
      <c r="AX193" s="273"/>
      <c r="AY193" s="272" t="s">
        <v>77</v>
      </c>
      <c r="AZ193" s="273"/>
      <c r="BA193" s="272" t="s">
        <v>78</v>
      </c>
      <c r="BB193" s="273"/>
      <c r="BC193" s="267"/>
      <c r="BD193" s="268"/>
      <c r="BE193" s="270"/>
      <c r="BF193" s="206"/>
      <c r="BH193" s="142"/>
      <c r="BI193" s="51" t="s">
        <v>60</v>
      </c>
      <c r="BJ193" s="52" t="s">
        <v>239</v>
      </c>
      <c r="BK193" s="53" t="s">
        <v>55</v>
      </c>
      <c r="BL193" s="54" t="s">
        <v>56</v>
      </c>
      <c r="BM193" s="54" t="s">
        <v>57</v>
      </c>
      <c r="BN193" s="54" t="s">
        <v>71</v>
      </c>
      <c r="BO193" s="145"/>
      <c r="BP193" s="270"/>
      <c r="BQ193" s="277"/>
      <c r="BR193" s="272" t="s">
        <v>72</v>
      </c>
      <c r="BS193" s="273"/>
      <c r="BT193" s="274" t="s">
        <v>73</v>
      </c>
      <c r="BU193" s="275"/>
      <c r="BV193" s="274" t="s">
        <v>74</v>
      </c>
      <c r="BW193" s="275"/>
      <c r="BX193" s="272" t="s">
        <v>75</v>
      </c>
      <c r="BY193" s="273"/>
      <c r="BZ193" s="272" t="s">
        <v>76</v>
      </c>
      <c r="CA193" s="273"/>
      <c r="CB193" s="272" t="s">
        <v>77</v>
      </c>
      <c r="CC193" s="273"/>
      <c r="CD193" s="272" t="s">
        <v>78</v>
      </c>
      <c r="CE193" s="273"/>
      <c r="CF193" s="267"/>
      <c r="CG193" s="268"/>
      <c r="CH193" s="270"/>
      <c r="CI193" s="206"/>
    </row>
    <row r="194" spans="2:87" ht="16.5" thickTop="1" thickBot="1" x14ac:dyDescent="0.3">
      <c r="B194" s="142"/>
      <c r="C194" s="48">
        <v>1</v>
      </c>
      <c r="D194" s="154" t="str">
        <f>K195</f>
        <v xml:space="preserve">GONARTROSIS </v>
      </c>
      <c r="E194" s="154">
        <f t="shared" ref="E194:F204" si="151">Z195</f>
        <v>185</v>
      </c>
      <c r="F194" s="155">
        <f t="shared" si="151"/>
        <v>494</v>
      </c>
      <c r="G194" s="155">
        <f>+Tabla1567910111213[[#This Row],[H]]+Tabla1567910111213[[#This Row],[M]]</f>
        <v>679</v>
      </c>
      <c r="H194" s="156">
        <f>G194/G205</f>
        <v>0.15220802510647838</v>
      </c>
      <c r="I194" s="145"/>
      <c r="J194" s="271"/>
      <c r="K194" s="278"/>
      <c r="L194" s="51" t="s">
        <v>55</v>
      </c>
      <c r="M194" s="86" t="s">
        <v>56</v>
      </c>
      <c r="N194" s="87" t="s">
        <v>55</v>
      </c>
      <c r="O194" s="86" t="s">
        <v>56</v>
      </c>
      <c r="P194" s="87" t="s">
        <v>55</v>
      </c>
      <c r="Q194" s="86" t="s">
        <v>56</v>
      </c>
      <c r="R194" s="87" t="s">
        <v>55</v>
      </c>
      <c r="S194" s="86" t="s">
        <v>56</v>
      </c>
      <c r="T194" s="87" t="s">
        <v>55</v>
      </c>
      <c r="U194" s="86" t="s">
        <v>56</v>
      </c>
      <c r="V194" s="87" t="s">
        <v>55</v>
      </c>
      <c r="W194" s="86" t="s">
        <v>56</v>
      </c>
      <c r="X194" s="87" t="s">
        <v>55</v>
      </c>
      <c r="Y194" s="88" t="s">
        <v>56</v>
      </c>
      <c r="Z194" s="89" t="s">
        <v>55</v>
      </c>
      <c r="AA194" s="90" t="s">
        <v>56</v>
      </c>
      <c r="AB194" s="271"/>
      <c r="AC194" s="143"/>
      <c r="AE194" s="142"/>
      <c r="AF194" s="48">
        <v>1</v>
      </c>
      <c r="AG194" s="154" t="str">
        <f>AN195</f>
        <v>HIPOACUSIA  CONDUCTIVA Y/O  NEUROSENSORIAL</v>
      </c>
      <c r="AH194" s="154">
        <f t="shared" ref="AH194:AI204" si="152">BC195</f>
        <v>181</v>
      </c>
      <c r="AI194" s="155">
        <f t="shared" si="152"/>
        <v>175</v>
      </c>
      <c r="AJ194" s="155">
        <f>+Tabla15679101112131424[[#This Row],[H]]+Tabla15679101112131424[[#This Row],[M]]</f>
        <v>356</v>
      </c>
      <c r="AK194" s="156">
        <f>AJ194/AJ205</f>
        <v>0.24484181568088034</v>
      </c>
      <c r="AL194" s="145"/>
      <c r="AM194" s="270"/>
      <c r="AN194" s="278"/>
      <c r="AO194" s="51" t="s">
        <v>55</v>
      </c>
      <c r="AP194" s="86" t="s">
        <v>56</v>
      </c>
      <c r="AQ194" s="87" t="s">
        <v>55</v>
      </c>
      <c r="AR194" s="86" t="s">
        <v>56</v>
      </c>
      <c r="AS194" s="87" t="s">
        <v>55</v>
      </c>
      <c r="AT194" s="86" t="s">
        <v>56</v>
      </c>
      <c r="AU194" s="87" t="s">
        <v>55</v>
      </c>
      <c r="AV194" s="86" t="s">
        <v>56</v>
      </c>
      <c r="AW194" s="87" t="s">
        <v>55</v>
      </c>
      <c r="AX194" s="86" t="s">
        <v>56</v>
      </c>
      <c r="AY194" s="87" t="s">
        <v>55</v>
      </c>
      <c r="AZ194" s="86" t="s">
        <v>56</v>
      </c>
      <c r="BA194" s="87" t="s">
        <v>55</v>
      </c>
      <c r="BB194" s="88" t="s">
        <v>56</v>
      </c>
      <c r="BC194" s="89" t="s">
        <v>55</v>
      </c>
      <c r="BD194" s="90" t="s">
        <v>56</v>
      </c>
      <c r="BE194" s="271"/>
      <c r="BF194" s="206"/>
      <c r="BH194" s="142"/>
      <c r="BI194" s="48">
        <v>1</v>
      </c>
      <c r="BJ194" s="154" t="str">
        <f>BQ195</f>
        <v>HIPERTROFIA DE LAS AMIGDALAS CON HIPERTROFIA DE LAS ADENOIDES</v>
      </c>
      <c r="BK194" s="154">
        <f t="shared" ref="BK194:BL204" si="153">CF195</f>
        <v>35</v>
      </c>
      <c r="BL194" s="155">
        <f t="shared" si="153"/>
        <v>25</v>
      </c>
      <c r="BM194" s="155">
        <f>+Tabla1567910111213142438[[#This Row],[H]]+Tabla1567910111213142438[[#This Row],[M]]</f>
        <v>60</v>
      </c>
      <c r="BN194" s="156">
        <f>BM194/BM205</f>
        <v>0.1744186046511628</v>
      </c>
      <c r="BO194" s="145"/>
      <c r="BP194" s="270"/>
      <c r="BQ194" s="278"/>
      <c r="BR194" s="51" t="s">
        <v>55</v>
      </c>
      <c r="BS194" s="86" t="s">
        <v>56</v>
      </c>
      <c r="BT194" s="87" t="s">
        <v>55</v>
      </c>
      <c r="BU194" s="86" t="s">
        <v>56</v>
      </c>
      <c r="BV194" s="87" t="s">
        <v>55</v>
      </c>
      <c r="BW194" s="86" t="s">
        <v>56</v>
      </c>
      <c r="BX194" s="87" t="s">
        <v>55</v>
      </c>
      <c r="BY194" s="86" t="s">
        <v>56</v>
      </c>
      <c r="BZ194" s="87" t="s">
        <v>55</v>
      </c>
      <c r="CA194" s="86" t="s">
        <v>56</v>
      </c>
      <c r="CB194" s="87" t="s">
        <v>55</v>
      </c>
      <c r="CC194" s="86" t="s">
        <v>56</v>
      </c>
      <c r="CD194" s="87" t="s">
        <v>55</v>
      </c>
      <c r="CE194" s="88" t="s">
        <v>56</v>
      </c>
      <c r="CF194" s="89" t="s">
        <v>55</v>
      </c>
      <c r="CG194" s="90" t="s">
        <v>56</v>
      </c>
      <c r="CH194" s="271"/>
      <c r="CI194" s="206"/>
    </row>
    <row r="195" spans="2:87" ht="15.75" thickTop="1" x14ac:dyDescent="0.25">
      <c r="B195" s="142"/>
      <c r="C195" s="49">
        <v>2</v>
      </c>
      <c r="D195" s="157" t="str">
        <f t="shared" ref="D195:D203" si="154">K196</f>
        <v>FRACTURA DE MIEMBRO SUPERIOR</v>
      </c>
      <c r="E195" s="157">
        <f t="shared" si="151"/>
        <v>293</v>
      </c>
      <c r="F195" s="158">
        <f t="shared" si="151"/>
        <v>346</v>
      </c>
      <c r="G195" s="158">
        <f>+Tabla1567910111213[[#This Row],[H]]+Tabla1567910111213[[#This Row],[M]]</f>
        <v>639</v>
      </c>
      <c r="H195" s="159">
        <f>G195/G205</f>
        <v>0.14324142568930734</v>
      </c>
      <c r="I195" s="145"/>
      <c r="J195" s="163">
        <v>1</v>
      </c>
      <c r="K195" s="164" t="s">
        <v>148</v>
      </c>
      <c r="L195" s="165">
        <v>0</v>
      </c>
      <c r="M195" s="166">
        <v>0</v>
      </c>
      <c r="N195" s="165">
        <v>0</v>
      </c>
      <c r="O195" s="166">
        <v>0</v>
      </c>
      <c r="P195" s="165">
        <v>0</v>
      </c>
      <c r="Q195" s="166">
        <v>0</v>
      </c>
      <c r="R195" s="165">
        <v>0</v>
      </c>
      <c r="S195" s="166">
        <v>0</v>
      </c>
      <c r="T195" s="165">
        <v>1</v>
      </c>
      <c r="U195" s="166">
        <v>2</v>
      </c>
      <c r="V195" s="165">
        <v>48</v>
      </c>
      <c r="W195" s="166">
        <v>86</v>
      </c>
      <c r="X195" s="165">
        <v>136</v>
      </c>
      <c r="Y195" s="166">
        <v>406</v>
      </c>
      <c r="Z195" s="167">
        <f t="shared" ref="Z195:AA206" si="155">L195+N195+P195+R195+T195+V195+X195</f>
        <v>185</v>
      </c>
      <c r="AA195" s="168">
        <f t="shared" si="155"/>
        <v>494</v>
      </c>
      <c r="AB195" s="169">
        <f>SUM(Z195:AA195)</f>
        <v>679</v>
      </c>
      <c r="AC195" s="143"/>
      <c r="AE195" s="142"/>
      <c r="AF195" s="49">
        <v>2</v>
      </c>
      <c r="AG195" s="157" t="str">
        <f t="shared" ref="AG195:AG203" si="156">AN196</f>
        <v>DESVIACION DEL TABIQUE NASAL</v>
      </c>
      <c r="AH195" s="157">
        <f t="shared" si="152"/>
        <v>94</v>
      </c>
      <c r="AI195" s="158">
        <f t="shared" si="152"/>
        <v>61</v>
      </c>
      <c r="AJ195" s="158">
        <f>+Tabla15679101112131424[[#This Row],[H]]+Tabla15679101112131424[[#This Row],[M]]</f>
        <v>155</v>
      </c>
      <c r="AK195" s="159">
        <f>AJ195/AJ205</f>
        <v>0.10660247592847318</v>
      </c>
      <c r="AL195" s="145"/>
      <c r="AM195" s="163">
        <v>1</v>
      </c>
      <c r="AN195" s="164" t="s">
        <v>154</v>
      </c>
      <c r="AO195" s="165">
        <v>0</v>
      </c>
      <c r="AP195" s="166">
        <v>0</v>
      </c>
      <c r="AQ195" s="165">
        <v>0</v>
      </c>
      <c r="AR195" s="166">
        <v>0</v>
      </c>
      <c r="AS195" s="165">
        <v>0</v>
      </c>
      <c r="AT195" s="166">
        <v>0</v>
      </c>
      <c r="AU195" s="165">
        <v>0</v>
      </c>
      <c r="AV195" s="166">
        <v>0</v>
      </c>
      <c r="AW195" s="165">
        <v>10</v>
      </c>
      <c r="AX195" s="166">
        <v>3</v>
      </c>
      <c r="AY195" s="165">
        <v>44</v>
      </c>
      <c r="AZ195" s="166">
        <v>49</v>
      </c>
      <c r="BA195" s="165">
        <v>127</v>
      </c>
      <c r="BB195" s="166">
        <v>123</v>
      </c>
      <c r="BC195" s="167">
        <f t="shared" ref="BC195:BD206" si="157">AO195+AQ195+AS195+AU195+AW195+AY195+BA195</f>
        <v>181</v>
      </c>
      <c r="BD195" s="168">
        <f t="shared" si="157"/>
        <v>175</v>
      </c>
      <c r="BE195" s="169">
        <f>SUM(BC195:BD195)</f>
        <v>356</v>
      </c>
      <c r="BF195" s="206"/>
      <c r="BH195" s="142"/>
      <c r="BI195" s="49">
        <v>2</v>
      </c>
      <c r="BJ195" s="157" t="str">
        <f t="shared" ref="BJ195:BJ203" si="158">BQ196</f>
        <v xml:space="preserve">RINITIS ALERGICA </v>
      </c>
      <c r="BK195" s="157">
        <f t="shared" si="153"/>
        <v>20</v>
      </c>
      <c r="BL195" s="158">
        <f t="shared" si="153"/>
        <v>25</v>
      </c>
      <c r="BM195" s="158">
        <f>+Tabla1567910111213142438[[#This Row],[H]]+Tabla1567910111213142438[[#This Row],[M]]</f>
        <v>45</v>
      </c>
      <c r="BN195" s="159">
        <f>BM195/BM205</f>
        <v>0.1308139534883721</v>
      </c>
      <c r="BO195" s="145"/>
      <c r="BP195" s="163">
        <v>1</v>
      </c>
      <c r="BQ195" s="164" t="s">
        <v>245</v>
      </c>
      <c r="BR195" s="165">
        <v>1</v>
      </c>
      <c r="BS195" s="166">
        <v>0</v>
      </c>
      <c r="BT195" s="165">
        <v>17</v>
      </c>
      <c r="BU195" s="166">
        <v>11</v>
      </c>
      <c r="BV195" s="165">
        <v>14</v>
      </c>
      <c r="BW195" s="166">
        <v>11</v>
      </c>
      <c r="BX195" s="165">
        <v>3</v>
      </c>
      <c r="BY195" s="166">
        <v>3</v>
      </c>
      <c r="BZ195" s="165">
        <v>0</v>
      </c>
      <c r="CA195" s="166">
        <v>0</v>
      </c>
      <c r="CB195" s="165">
        <v>0</v>
      </c>
      <c r="CC195" s="166">
        <v>0</v>
      </c>
      <c r="CD195" s="165">
        <v>0</v>
      </c>
      <c r="CE195" s="166">
        <v>0</v>
      </c>
      <c r="CF195" s="167">
        <f t="shared" ref="CF195:CG206" si="159">BR195+BT195+BV195+BX195+BZ195+CB195+CD195</f>
        <v>35</v>
      </c>
      <c r="CG195" s="168">
        <f t="shared" si="159"/>
        <v>25</v>
      </c>
      <c r="CH195" s="169">
        <f>SUM(CF195:CG195)</f>
        <v>60</v>
      </c>
      <c r="CI195" s="206"/>
    </row>
    <row r="196" spans="2:87" x14ac:dyDescent="0.25">
      <c r="B196" s="142"/>
      <c r="C196" s="49">
        <v>3</v>
      </c>
      <c r="D196" s="157" t="str">
        <f t="shared" si="154"/>
        <v>FRACTURA DE MIEMBRO INFERIOR</v>
      </c>
      <c r="E196" s="157">
        <f t="shared" si="151"/>
        <v>181</v>
      </c>
      <c r="F196" s="158">
        <f t="shared" si="151"/>
        <v>142</v>
      </c>
      <c r="G196" s="158">
        <f>+Tabla1567910111213[[#This Row],[H]]+Tabla1567910111213[[#This Row],[M]]</f>
        <v>323</v>
      </c>
      <c r="H196" s="159">
        <f>G196/G205</f>
        <v>7.2405290293656124E-2</v>
      </c>
      <c r="I196" s="145"/>
      <c r="J196" s="170">
        <v>2</v>
      </c>
      <c r="K196" s="157" t="s">
        <v>150</v>
      </c>
      <c r="L196" s="171">
        <v>0</v>
      </c>
      <c r="M196" s="172">
        <v>0</v>
      </c>
      <c r="N196" s="171">
        <v>12</v>
      </c>
      <c r="O196" s="172">
        <v>7</v>
      </c>
      <c r="P196" s="171">
        <v>62</v>
      </c>
      <c r="Q196" s="172">
        <v>28</v>
      </c>
      <c r="R196" s="171">
        <v>56</v>
      </c>
      <c r="S196" s="172">
        <v>7</v>
      </c>
      <c r="T196" s="171">
        <v>31</v>
      </c>
      <c r="U196" s="172">
        <v>9</v>
      </c>
      <c r="V196" s="171">
        <v>84</v>
      </c>
      <c r="W196" s="172">
        <v>91</v>
      </c>
      <c r="X196" s="171">
        <v>48</v>
      </c>
      <c r="Y196" s="172">
        <v>204</v>
      </c>
      <c r="Z196" s="173">
        <f t="shared" si="155"/>
        <v>293</v>
      </c>
      <c r="AA196" s="174">
        <f t="shared" si="155"/>
        <v>346</v>
      </c>
      <c r="AB196" s="175">
        <f t="shared" ref="AB196:AB205" si="160">SUM(Z196:AA196)</f>
        <v>639</v>
      </c>
      <c r="AC196" s="143"/>
      <c r="AE196" s="142"/>
      <c r="AF196" s="49">
        <v>3</v>
      </c>
      <c r="AG196" s="157" t="str">
        <f t="shared" si="156"/>
        <v xml:space="preserve">RINITIS ALERGICA </v>
      </c>
      <c r="AH196" s="157">
        <f t="shared" si="152"/>
        <v>25</v>
      </c>
      <c r="AI196" s="158">
        <f t="shared" si="152"/>
        <v>75</v>
      </c>
      <c r="AJ196" s="158">
        <f>+Tabla15679101112131424[[#This Row],[H]]+Tabla15679101112131424[[#This Row],[M]]</f>
        <v>100</v>
      </c>
      <c r="AK196" s="159">
        <f>AJ196/AJ205</f>
        <v>6.8775790921595595E-2</v>
      </c>
      <c r="AL196" s="145"/>
      <c r="AM196" s="170">
        <v>2</v>
      </c>
      <c r="AN196" s="157" t="s">
        <v>240</v>
      </c>
      <c r="AO196" s="171">
        <v>0</v>
      </c>
      <c r="AP196" s="172">
        <v>0</v>
      </c>
      <c r="AQ196" s="171">
        <v>0</v>
      </c>
      <c r="AR196" s="172">
        <v>0</v>
      </c>
      <c r="AS196" s="171">
        <v>0</v>
      </c>
      <c r="AT196" s="172">
        <v>0</v>
      </c>
      <c r="AU196" s="171">
        <v>0</v>
      </c>
      <c r="AV196" s="172">
        <v>0</v>
      </c>
      <c r="AW196" s="171">
        <v>17</v>
      </c>
      <c r="AX196" s="172">
        <v>10</v>
      </c>
      <c r="AY196" s="171">
        <v>51</v>
      </c>
      <c r="AZ196" s="172">
        <v>37</v>
      </c>
      <c r="BA196" s="171">
        <v>26</v>
      </c>
      <c r="BB196" s="172">
        <v>14</v>
      </c>
      <c r="BC196" s="173">
        <f t="shared" si="157"/>
        <v>94</v>
      </c>
      <c r="BD196" s="174">
        <f t="shared" si="157"/>
        <v>61</v>
      </c>
      <c r="BE196" s="175">
        <f t="shared" ref="BE196:BE205" si="161">SUM(BC196:BD196)</f>
        <v>155</v>
      </c>
      <c r="BF196" s="206"/>
      <c r="BH196" s="142"/>
      <c r="BI196" s="49">
        <v>3</v>
      </c>
      <c r="BJ196" s="157" t="str">
        <f t="shared" si="158"/>
        <v>CERUMEN IMPACTADO</v>
      </c>
      <c r="BK196" s="157">
        <f t="shared" si="153"/>
        <v>21</v>
      </c>
      <c r="BL196" s="158">
        <f t="shared" si="153"/>
        <v>10</v>
      </c>
      <c r="BM196" s="158">
        <f>+Tabla1567910111213142438[[#This Row],[H]]+Tabla1567910111213142438[[#This Row],[M]]</f>
        <v>31</v>
      </c>
      <c r="BN196" s="159">
        <f>BM196/BM205</f>
        <v>9.0116279069767435E-2</v>
      </c>
      <c r="BO196" s="145"/>
      <c r="BP196" s="170">
        <v>2</v>
      </c>
      <c r="BQ196" s="157" t="s">
        <v>241</v>
      </c>
      <c r="BR196" s="171">
        <v>0</v>
      </c>
      <c r="BS196" s="172">
        <v>0</v>
      </c>
      <c r="BT196" s="171">
        <v>2</v>
      </c>
      <c r="BU196" s="172">
        <v>3</v>
      </c>
      <c r="BV196" s="171">
        <v>8</v>
      </c>
      <c r="BW196" s="172">
        <v>7</v>
      </c>
      <c r="BX196" s="171">
        <v>10</v>
      </c>
      <c r="BY196" s="172">
        <v>15</v>
      </c>
      <c r="BZ196" s="171">
        <v>0</v>
      </c>
      <c r="CA196" s="172">
        <v>0</v>
      </c>
      <c r="CB196" s="171">
        <v>0</v>
      </c>
      <c r="CC196" s="172">
        <v>0</v>
      </c>
      <c r="CD196" s="171">
        <v>0</v>
      </c>
      <c r="CE196" s="172">
        <v>0</v>
      </c>
      <c r="CF196" s="173">
        <f t="shared" si="159"/>
        <v>20</v>
      </c>
      <c r="CG196" s="174">
        <f t="shared" si="159"/>
        <v>25</v>
      </c>
      <c r="CH196" s="175">
        <f t="shared" ref="CH196:CH205" si="162">SUM(CF196:CG196)</f>
        <v>45</v>
      </c>
      <c r="CI196" s="206"/>
    </row>
    <row r="197" spans="2:87" x14ac:dyDescent="0.25">
      <c r="B197" s="142"/>
      <c r="C197" s="49">
        <v>4</v>
      </c>
      <c r="D197" s="157" t="str">
        <f t="shared" si="154"/>
        <v>FRACTURA HUESOS DE LA MANO</v>
      </c>
      <c r="E197" s="157">
        <f t="shared" si="151"/>
        <v>152</v>
      </c>
      <c r="F197" s="158">
        <f t="shared" si="151"/>
        <v>49</v>
      </c>
      <c r="G197" s="158">
        <f>+Tabla1567910111213[[#This Row],[H]]+Tabla1567910111213[[#This Row],[M]]</f>
        <v>201</v>
      </c>
      <c r="H197" s="159">
        <f>G197/G205</f>
        <v>4.5057162071284462E-2</v>
      </c>
      <c r="I197" s="145"/>
      <c r="J197" s="176">
        <v>3</v>
      </c>
      <c r="K197" s="177" t="s">
        <v>231</v>
      </c>
      <c r="L197" s="171">
        <v>0</v>
      </c>
      <c r="M197" s="172">
        <v>0</v>
      </c>
      <c r="N197" s="171">
        <v>6</v>
      </c>
      <c r="O197" s="172">
        <v>1</v>
      </c>
      <c r="P197" s="171">
        <v>13</v>
      </c>
      <c r="Q197" s="172">
        <v>1</v>
      </c>
      <c r="R197" s="171">
        <v>7</v>
      </c>
      <c r="S197" s="172">
        <v>4</v>
      </c>
      <c r="T197" s="171">
        <v>22</v>
      </c>
      <c r="U197" s="172">
        <v>10</v>
      </c>
      <c r="V197" s="171">
        <v>95</v>
      </c>
      <c r="W197" s="172">
        <v>73</v>
      </c>
      <c r="X197" s="171">
        <v>38</v>
      </c>
      <c r="Y197" s="172">
        <v>53</v>
      </c>
      <c r="Z197" s="173">
        <f t="shared" si="155"/>
        <v>181</v>
      </c>
      <c r="AA197" s="174">
        <f t="shared" si="155"/>
        <v>142</v>
      </c>
      <c r="AB197" s="175">
        <f t="shared" si="160"/>
        <v>323</v>
      </c>
      <c r="AC197" s="143"/>
      <c r="AE197" s="142"/>
      <c r="AF197" s="49">
        <v>4</v>
      </c>
      <c r="AG197" s="157" t="str">
        <f t="shared" si="156"/>
        <v>TINNITUS</v>
      </c>
      <c r="AH197" s="157">
        <f t="shared" si="152"/>
        <v>37</v>
      </c>
      <c r="AI197" s="158">
        <f t="shared" si="152"/>
        <v>56</v>
      </c>
      <c r="AJ197" s="158">
        <f>+Tabla15679101112131424[[#This Row],[H]]+Tabla15679101112131424[[#This Row],[M]]</f>
        <v>93</v>
      </c>
      <c r="AK197" s="159">
        <f>AJ197/AJ205</f>
        <v>6.3961485557083905E-2</v>
      </c>
      <c r="AL197" s="145"/>
      <c r="AM197" s="176">
        <v>3</v>
      </c>
      <c r="AN197" s="177" t="s">
        <v>241</v>
      </c>
      <c r="AO197" s="171">
        <v>0</v>
      </c>
      <c r="AP197" s="172">
        <v>0</v>
      </c>
      <c r="AQ197" s="171">
        <v>0</v>
      </c>
      <c r="AR197" s="172">
        <v>0</v>
      </c>
      <c r="AS197" s="171">
        <v>0</v>
      </c>
      <c r="AT197" s="172">
        <v>0</v>
      </c>
      <c r="AU197" s="171">
        <v>0</v>
      </c>
      <c r="AV197" s="172">
        <v>0</v>
      </c>
      <c r="AW197" s="171">
        <v>4</v>
      </c>
      <c r="AX197" s="172">
        <v>13</v>
      </c>
      <c r="AY197" s="171">
        <v>12</v>
      </c>
      <c r="AZ197" s="172">
        <v>40</v>
      </c>
      <c r="BA197" s="171">
        <v>9</v>
      </c>
      <c r="BB197" s="172">
        <v>22</v>
      </c>
      <c r="BC197" s="173">
        <f t="shared" si="157"/>
        <v>25</v>
      </c>
      <c r="BD197" s="174">
        <f t="shared" si="157"/>
        <v>75</v>
      </c>
      <c r="BE197" s="175">
        <f t="shared" si="161"/>
        <v>100</v>
      </c>
      <c r="BF197" s="206"/>
      <c r="BH197" s="142"/>
      <c r="BI197" s="49">
        <v>4</v>
      </c>
      <c r="BJ197" s="157" t="str">
        <f t="shared" si="158"/>
        <v>DESVIACION DEL TABIQUE NASAL</v>
      </c>
      <c r="BK197" s="157">
        <f t="shared" si="153"/>
        <v>18</v>
      </c>
      <c r="BL197" s="158">
        <f t="shared" si="153"/>
        <v>8</v>
      </c>
      <c r="BM197" s="158">
        <f>+Tabla1567910111213142438[[#This Row],[H]]+Tabla1567910111213142438[[#This Row],[M]]</f>
        <v>26</v>
      </c>
      <c r="BN197" s="159">
        <f>BM197/BM205</f>
        <v>7.5581395348837205E-2</v>
      </c>
      <c r="BO197" s="145"/>
      <c r="BP197" s="176">
        <v>3</v>
      </c>
      <c r="BQ197" s="177" t="s">
        <v>242</v>
      </c>
      <c r="BR197" s="171">
        <v>0</v>
      </c>
      <c r="BS197" s="172">
        <v>0</v>
      </c>
      <c r="BT197" s="171">
        <v>4</v>
      </c>
      <c r="BU197" s="172">
        <v>1</v>
      </c>
      <c r="BV197" s="171">
        <v>15</v>
      </c>
      <c r="BW197" s="172">
        <v>5</v>
      </c>
      <c r="BX197" s="171">
        <v>2</v>
      </c>
      <c r="BY197" s="172">
        <v>4</v>
      </c>
      <c r="BZ197" s="171">
        <v>0</v>
      </c>
      <c r="CA197" s="172">
        <v>0</v>
      </c>
      <c r="CB197" s="171">
        <v>0</v>
      </c>
      <c r="CC197" s="172">
        <v>0</v>
      </c>
      <c r="CD197" s="171">
        <v>0</v>
      </c>
      <c r="CE197" s="172">
        <v>0</v>
      </c>
      <c r="CF197" s="173">
        <f t="shared" si="159"/>
        <v>21</v>
      </c>
      <c r="CG197" s="174">
        <f t="shared" si="159"/>
        <v>10</v>
      </c>
      <c r="CH197" s="175">
        <f t="shared" si="162"/>
        <v>31</v>
      </c>
      <c r="CI197" s="206"/>
    </row>
    <row r="198" spans="2:87" x14ac:dyDescent="0.25">
      <c r="B198" s="142"/>
      <c r="C198" s="49">
        <v>5</v>
      </c>
      <c r="D198" s="157" t="str">
        <f t="shared" si="154"/>
        <v>LUMBAGO NO ESPECIFICADO</v>
      </c>
      <c r="E198" s="157">
        <f t="shared" si="151"/>
        <v>70</v>
      </c>
      <c r="F198" s="158">
        <f t="shared" si="151"/>
        <v>107</v>
      </c>
      <c r="G198" s="158">
        <f>+Tabla1567910111213[[#This Row],[H]]+Tabla1567910111213[[#This Row],[M]]</f>
        <v>177</v>
      </c>
      <c r="H198" s="159">
        <f>G198/G205</f>
        <v>3.9677202420981841E-2</v>
      </c>
      <c r="I198" s="145"/>
      <c r="J198" s="170">
        <v>4</v>
      </c>
      <c r="K198" s="157" t="s">
        <v>232</v>
      </c>
      <c r="L198" s="171">
        <v>0</v>
      </c>
      <c r="M198" s="172">
        <v>0</v>
      </c>
      <c r="N198" s="171">
        <v>0</v>
      </c>
      <c r="O198" s="172">
        <v>0</v>
      </c>
      <c r="P198" s="171">
        <v>6</v>
      </c>
      <c r="Q198" s="172">
        <v>0</v>
      </c>
      <c r="R198" s="171">
        <v>18</v>
      </c>
      <c r="S198" s="172">
        <v>5</v>
      </c>
      <c r="T198" s="171">
        <v>29</v>
      </c>
      <c r="U198" s="172">
        <v>9</v>
      </c>
      <c r="V198" s="171">
        <v>81</v>
      </c>
      <c r="W198" s="172">
        <v>22</v>
      </c>
      <c r="X198" s="171">
        <v>18</v>
      </c>
      <c r="Y198" s="172">
        <v>13</v>
      </c>
      <c r="Z198" s="173">
        <f t="shared" si="155"/>
        <v>152</v>
      </c>
      <c r="AA198" s="174">
        <f t="shared" si="155"/>
        <v>49</v>
      </c>
      <c r="AB198" s="175">
        <f t="shared" si="160"/>
        <v>201</v>
      </c>
      <c r="AC198" s="143"/>
      <c r="AE198" s="142"/>
      <c r="AF198" s="49">
        <v>5</v>
      </c>
      <c r="AG198" s="157" t="str">
        <f t="shared" si="156"/>
        <v>CERUMEN IMPACTADO</v>
      </c>
      <c r="AH198" s="157">
        <f t="shared" si="152"/>
        <v>36</v>
      </c>
      <c r="AI198" s="158">
        <f t="shared" si="152"/>
        <v>52</v>
      </c>
      <c r="AJ198" s="158">
        <f>+Tabla15679101112131424[[#This Row],[H]]+Tabla15679101112131424[[#This Row],[M]]</f>
        <v>88</v>
      </c>
      <c r="AK198" s="159">
        <f>AJ198/AJ205</f>
        <v>6.0522696011004129E-2</v>
      </c>
      <c r="AL198" s="145"/>
      <c r="AM198" s="170">
        <v>4</v>
      </c>
      <c r="AN198" s="157" t="s">
        <v>243</v>
      </c>
      <c r="AO198" s="171">
        <v>0</v>
      </c>
      <c r="AP198" s="172">
        <v>0</v>
      </c>
      <c r="AQ198" s="171">
        <v>0</v>
      </c>
      <c r="AR198" s="172">
        <v>0</v>
      </c>
      <c r="AS198" s="171">
        <v>0</v>
      </c>
      <c r="AT198" s="172">
        <v>0</v>
      </c>
      <c r="AU198" s="171">
        <v>0</v>
      </c>
      <c r="AV198" s="172">
        <v>0</v>
      </c>
      <c r="AW198" s="171">
        <v>2</v>
      </c>
      <c r="AX198" s="172">
        <v>1</v>
      </c>
      <c r="AY198" s="171">
        <v>15</v>
      </c>
      <c r="AZ198" s="172">
        <v>21</v>
      </c>
      <c r="BA198" s="171">
        <v>20</v>
      </c>
      <c r="BB198" s="172">
        <v>34</v>
      </c>
      <c r="BC198" s="173">
        <f t="shared" si="157"/>
        <v>37</v>
      </c>
      <c r="BD198" s="174">
        <f t="shared" si="157"/>
        <v>56</v>
      </c>
      <c r="BE198" s="175">
        <f t="shared" si="161"/>
        <v>93</v>
      </c>
      <c r="BF198" s="206"/>
      <c r="BH198" s="142"/>
      <c r="BI198" s="49">
        <v>5</v>
      </c>
      <c r="BJ198" s="157" t="str">
        <f t="shared" si="158"/>
        <v>HIPOACUSIA  CONDUCTIVA Y/O  NEUROSENSORIAL</v>
      </c>
      <c r="BK198" s="157">
        <f t="shared" si="153"/>
        <v>10</v>
      </c>
      <c r="BL198" s="158">
        <f t="shared" si="153"/>
        <v>12</v>
      </c>
      <c r="BM198" s="158">
        <f>+Tabla1567910111213142438[[#This Row],[H]]+Tabla1567910111213142438[[#This Row],[M]]</f>
        <v>22</v>
      </c>
      <c r="BN198" s="159">
        <f>BM198/BM205</f>
        <v>6.3953488372093026E-2</v>
      </c>
      <c r="BO198" s="145"/>
      <c r="BP198" s="170">
        <v>4</v>
      </c>
      <c r="BQ198" s="157" t="s">
        <v>240</v>
      </c>
      <c r="BR198" s="171">
        <v>0</v>
      </c>
      <c r="BS198" s="172">
        <v>0</v>
      </c>
      <c r="BT198" s="171">
        <v>0</v>
      </c>
      <c r="BU198" s="172">
        <v>0</v>
      </c>
      <c r="BV198" s="171">
        <v>5</v>
      </c>
      <c r="BW198" s="172">
        <v>0</v>
      </c>
      <c r="BX198" s="171">
        <v>13</v>
      </c>
      <c r="BY198" s="172">
        <v>8</v>
      </c>
      <c r="BZ198" s="171">
        <v>0</v>
      </c>
      <c r="CA198" s="172">
        <v>0</v>
      </c>
      <c r="CB198" s="171">
        <v>0</v>
      </c>
      <c r="CC198" s="172">
        <v>0</v>
      </c>
      <c r="CD198" s="171">
        <v>0</v>
      </c>
      <c r="CE198" s="172">
        <v>0</v>
      </c>
      <c r="CF198" s="173">
        <f t="shared" si="159"/>
        <v>18</v>
      </c>
      <c r="CG198" s="174">
        <f t="shared" si="159"/>
        <v>8</v>
      </c>
      <c r="CH198" s="175">
        <f t="shared" si="162"/>
        <v>26</v>
      </c>
      <c r="CI198" s="206"/>
    </row>
    <row r="199" spans="2:87" x14ac:dyDescent="0.25">
      <c r="B199" s="142"/>
      <c r="C199" s="49">
        <v>6</v>
      </c>
      <c r="D199" s="157" t="str">
        <f t="shared" si="154"/>
        <v>SINDROME DEL MANGUITO ROTATORIO</v>
      </c>
      <c r="E199" s="157">
        <f t="shared" si="151"/>
        <v>77</v>
      </c>
      <c r="F199" s="158">
        <f t="shared" si="151"/>
        <v>89</v>
      </c>
      <c r="G199" s="158">
        <f>+Tabla1567910111213[[#This Row],[H]]+Tabla1567910111213[[#This Row],[M]]</f>
        <v>166</v>
      </c>
      <c r="H199" s="159">
        <f>G199/G205</f>
        <v>3.721138758125981E-2</v>
      </c>
      <c r="I199" s="145"/>
      <c r="J199" s="176">
        <v>5</v>
      </c>
      <c r="K199" s="177" t="s">
        <v>233</v>
      </c>
      <c r="L199" s="171">
        <v>0</v>
      </c>
      <c r="M199" s="172">
        <v>0</v>
      </c>
      <c r="N199" s="171">
        <v>0</v>
      </c>
      <c r="O199" s="172">
        <v>0</v>
      </c>
      <c r="P199" s="171">
        <v>0</v>
      </c>
      <c r="Q199" s="172">
        <v>0</v>
      </c>
      <c r="R199" s="171">
        <v>4</v>
      </c>
      <c r="S199" s="172">
        <v>0</v>
      </c>
      <c r="T199" s="171">
        <v>3</v>
      </c>
      <c r="U199" s="172">
        <v>3</v>
      </c>
      <c r="V199" s="171">
        <v>32</v>
      </c>
      <c r="W199" s="172">
        <v>48</v>
      </c>
      <c r="X199" s="171">
        <v>31</v>
      </c>
      <c r="Y199" s="172">
        <v>56</v>
      </c>
      <c r="Z199" s="173">
        <f t="shared" si="155"/>
        <v>70</v>
      </c>
      <c r="AA199" s="174">
        <f t="shared" si="155"/>
        <v>107</v>
      </c>
      <c r="AB199" s="175">
        <f t="shared" si="160"/>
        <v>177</v>
      </c>
      <c r="AC199" s="143"/>
      <c r="AE199" s="142"/>
      <c r="AF199" s="49">
        <v>6</v>
      </c>
      <c r="AG199" s="157" t="str">
        <f t="shared" si="156"/>
        <v>HIPERTROFIA DE LOS CORNETES NASALES</v>
      </c>
      <c r="AH199" s="157">
        <f t="shared" si="152"/>
        <v>14</v>
      </c>
      <c r="AI199" s="158">
        <f t="shared" si="152"/>
        <v>36</v>
      </c>
      <c r="AJ199" s="158">
        <f>+Tabla15679101112131424[[#This Row],[H]]+Tabla15679101112131424[[#This Row],[M]]</f>
        <v>50</v>
      </c>
      <c r="AK199" s="159">
        <f>AJ199/AJ205</f>
        <v>3.4387895460797797E-2</v>
      </c>
      <c r="AL199" s="145"/>
      <c r="AM199" s="176">
        <v>5</v>
      </c>
      <c r="AN199" s="177" t="s">
        <v>242</v>
      </c>
      <c r="AO199" s="171">
        <v>0</v>
      </c>
      <c r="AP199" s="172">
        <v>0</v>
      </c>
      <c r="AQ199" s="171">
        <v>0</v>
      </c>
      <c r="AR199" s="172">
        <v>0</v>
      </c>
      <c r="AS199" s="171">
        <v>0</v>
      </c>
      <c r="AT199" s="172">
        <v>0</v>
      </c>
      <c r="AU199" s="171">
        <v>0</v>
      </c>
      <c r="AV199" s="172">
        <v>0</v>
      </c>
      <c r="AW199" s="171">
        <v>1</v>
      </c>
      <c r="AX199" s="172">
        <v>4</v>
      </c>
      <c r="AY199" s="171">
        <v>8</v>
      </c>
      <c r="AZ199" s="172">
        <v>15</v>
      </c>
      <c r="BA199" s="171">
        <v>27</v>
      </c>
      <c r="BB199" s="172">
        <v>33</v>
      </c>
      <c r="BC199" s="173">
        <f t="shared" si="157"/>
        <v>36</v>
      </c>
      <c r="BD199" s="174">
        <f t="shared" si="157"/>
        <v>52</v>
      </c>
      <c r="BE199" s="175">
        <f t="shared" si="161"/>
        <v>88</v>
      </c>
      <c r="BF199" s="206"/>
      <c r="BH199" s="142"/>
      <c r="BI199" s="49">
        <v>6</v>
      </c>
      <c r="BJ199" s="157" t="str">
        <f t="shared" si="158"/>
        <v>HIPERTROFIA DE LAS ADENOIDES</v>
      </c>
      <c r="BK199" s="157">
        <f t="shared" si="153"/>
        <v>14</v>
      </c>
      <c r="BL199" s="158">
        <f t="shared" si="153"/>
        <v>7</v>
      </c>
      <c r="BM199" s="158">
        <f>+Tabla1567910111213142438[[#This Row],[H]]+Tabla1567910111213142438[[#This Row],[M]]</f>
        <v>21</v>
      </c>
      <c r="BN199" s="159">
        <f>BM199/BM205</f>
        <v>6.1046511627906974E-2</v>
      </c>
      <c r="BO199" s="145"/>
      <c r="BP199" s="176">
        <v>5</v>
      </c>
      <c r="BQ199" s="177" t="s">
        <v>154</v>
      </c>
      <c r="BR199" s="171">
        <v>0</v>
      </c>
      <c r="BS199" s="172">
        <v>1</v>
      </c>
      <c r="BT199" s="171">
        <v>2</v>
      </c>
      <c r="BU199" s="172">
        <v>2</v>
      </c>
      <c r="BV199" s="171">
        <v>2</v>
      </c>
      <c r="BW199" s="172">
        <v>3</v>
      </c>
      <c r="BX199" s="171">
        <v>6</v>
      </c>
      <c r="BY199" s="172">
        <v>6</v>
      </c>
      <c r="BZ199" s="171">
        <v>0</v>
      </c>
      <c r="CA199" s="172">
        <v>0</v>
      </c>
      <c r="CB199" s="171">
        <v>0</v>
      </c>
      <c r="CC199" s="172">
        <v>0</v>
      </c>
      <c r="CD199" s="171">
        <v>0</v>
      </c>
      <c r="CE199" s="172">
        <v>0</v>
      </c>
      <c r="CF199" s="173">
        <f t="shared" si="159"/>
        <v>10</v>
      </c>
      <c r="CG199" s="174">
        <f t="shared" si="159"/>
        <v>12</v>
      </c>
      <c r="CH199" s="175">
        <f t="shared" si="162"/>
        <v>22</v>
      </c>
      <c r="CI199" s="206"/>
    </row>
    <row r="200" spans="2:87" x14ac:dyDescent="0.25">
      <c r="B200" s="142"/>
      <c r="C200" s="49">
        <v>7</v>
      </c>
      <c r="D200" s="157" t="str">
        <f t="shared" si="154"/>
        <v>TRASTORNOS DE LOS MENISCOS</v>
      </c>
      <c r="E200" s="157">
        <f t="shared" si="151"/>
        <v>56</v>
      </c>
      <c r="F200" s="158">
        <f t="shared" si="151"/>
        <v>99</v>
      </c>
      <c r="G200" s="158">
        <f>+Tabla1567910111213[[#This Row],[H]]+Tabla1567910111213[[#This Row],[M]]</f>
        <v>155</v>
      </c>
      <c r="H200" s="159">
        <f>G200/G205</f>
        <v>3.4745572741537771E-2</v>
      </c>
      <c r="I200" s="145"/>
      <c r="J200" s="170">
        <v>6</v>
      </c>
      <c r="K200" s="157" t="s">
        <v>234</v>
      </c>
      <c r="L200" s="171">
        <v>0</v>
      </c>
      <c r="M200" s="172">
        <v>0</v>
      </c>
      <c r="N200" s="171">
        <v>0</v>
      </c>
      <c r="O200" s="172">
        <v>0</v>
      </c>
      <c r="P200" s="171">
        <v>0</v>
      </c>
      <c r="Q200" s="172">
        <v>0</v>
      </c>
      <c r="R200" s="171">
        <v>0</v>
      </c>
      <c r="S200" s="172">
        <v>0</v>
      </c>
      <c r="T200" s="171">
        <v>0</v>
      </c>
      <c r="U200" s="172">
        <v>0</v>
      </c>
      <c r="V200" s="171">
        <v>31</v>
      </c>
      <c r="W200" s="172">
        <v>41</v>
      </c>
      <c r="X200" s="171">
        <v>46</v>
      </c>
      <c r="Y200" s="172">
        <v>48</v>
      </c>
      <c r="Z200" s="173">
        <f t="shared" si="155"/>
        <v>77</v>
      </c>
      <c r="AA200" s="174">
        <f t="shared" si="155"/>
        <v>89</v>
      </c>
      <c r="AB200" s="175">
        <f t="shared" si="160"/>
        <v>166</v>
      </c>
      <c r="AC200" s="143"/>
      <c r="AE200" s="142"/>
      <c r="AF200" s="49">
        <v>7</v>
      </c>
      <c r="AG200" s="157" t="str">
        <f t="shared" si="156"/>
        <v>VERTIGO PAROXISTICO BENIGNO</v>
      </c>
      <c r="AH200" s="157">
        <f t="shared" si="152"/>
        <v>15</v>
      </c>
      <c r="AI200" s="158">
        <f t="shared" si="152"/>
        <v>21</v>
      </c>
      <c r="AJ200" s="158">
        <f>+Tabla15679101112131424[[#This Row],[H]]+Tabla15679101112131424[[#This Row],[M]]</f>
        <v>36</v>
      </c>
      <c r="AK200" s="159">
        <f>AJ200/AJ205</f>
        <v>2.4759284731774415E-2</v>
      </c>
      <c r="AL200" s="145"/>
      <c r="AM200" s="170">
        <v>6</v>
      </c>
      <c r="AN200" s="157" t="s">
        <v>244</v>
      </c>
      <c r="AO200" s="171">
        <v>0</v>
      </c>
      <c r="AP200" s="172">
        <v>0</v>
      </c>
      <c r="AQ200" s="171">
        <v>0</v>
      </c>
      <c r="AR200" s="172">
        <v>0</v>
      </c>
      <c r="AS200" s="171">
        <v>0</v>
      </c>
      <c r="AT200" s="172">
        <v>0</v>
      </c>
      <c r="AU200" s="171">
        <v>0</v>
      </c>
      <c r="AV200" s="172">
        <v>0</v>
      </c>
      <c r="AW200" s="171">
        <v>1</v>
      </c>
      <c r="AX200" s="172">
        <v>10</v>
      </c>
      <c r="AY200" s="171">
        <v>12</v>
      </c>
      <c r="AZ200" s="172">
        <v>18</v>
      </c>
      <c r="BA200" s="171">
        <v>1</v>
      </c>
      <c r="BB200" s="172">
        <v>8</v>
      </c>
      <c r="BC200" s="173">
        <f t="shared" si="157"/>
        <v>14</v>
      </c>
      <c r="BD200" s="174">
        <f t="shared" si="157"/>
        <v>36</v>
      </c>
      <c r="BE200" s="175">
        <f t="shared" si="161"/>
        <v>50</v>
      </c>
      <c r="BF200" s="206"/>
      <c r="BH200" s="142"/>
      <c r="BI200" s="49">
        <v>7</v>
      </c>
      <c r="BJ200" s="157" t="str">
        <f t="shared" si="158"/>
        <v>OTITIS MEDIA</v>
      </c>
      <c r="BK200" s="157">
        <f t="shared" si="153"/>
        <v>9</v>
      </c>
      <c r="BL200" s="158">
        <f t="shared" si="153"/>
        <v>11</v>
      </c>
      <c r="BM200" s="158">
        <f>+Tabla1567910111213142438[[#This Row],[H]]+Tabla1567910111213142438[[#This Row],[M]]</f>
        <v>20</v>
      </c>
      <c r="BN200" s="159">
        <f>BM200/BM205</f>
        <v>5.8139534883720929E-2</v>
      </c>
      <c r="BO200" s="145"/>
      <c r="BP200" s="170">
        <v>6</v>
      </c>
      <c r="BQ200" s="157" t="s">
        <v>284</v>
      </c>
      <c r="BR200" s="171">
        <v>0</v>
      </c>
      <c r="BS200" s="172">
        <v>0</v>
      </c>
      <c r="BT200" s="171">
        <v>4</v>
      </c>
      <c r="BU200" s="172">
        <v>2</v>
      </c>
      <c r="BV200" s="171">
        <v>10</v>
      </c>
      <c r="BW200" s="172">
        <v>3</v>
      </c>
      <c r="BX200" s="171">
        <v>0</v>
      </c>
      <c r="BY200" s="172">
        <v>2</v>
      </c>
      <c r="BZ200" s="171">
        <v>0</v>
      </c>
      <c r="CA200" s="172">
        <v>0</v>
      </c>
      <c r="CB200" s="171">
        <v>0</v>
      </c>
      <c r="CC200" s="172">
        <v>0</v>
      </c>
      <c r="CD200" s="171">
        <v>0</v>
      </c>
      <c r="CE200" s="172">
        <v>0</v>
      </c>
      <c r="CF200" s="173">
        <f t="shared" si="159"/>
        <v>14</v>
      </c>
      <c r="CG200" s="174">
        <f t="shared" si="159"/>
        <v>7</v>
      </c>
      <c r="CH200" s="175">
        <f t="shared" si="162"/>
        <v>21</v>
      </c>
      <c r="CI200" s="206"/>
    </row>
    <row r="201" spans="2:87" x14ac:dyDescent="0.25">
      <c r="B201" s="142"/>
      <c r="C201" s="49">
        <v>8</v>
      </c>
      <c r="D201" s="157" t="str">
        <f t="shared" si="154"/>
        <v xml:space="preserve">COXARTROSIS </v>
      </c>
      <c r="E201" s="157">
        <f t="shared" si="151"/>
        <v>56</v>
      </c>
      <c r="F201" s="158">
        <f t="shared" si="151"/>
        <v>94</v>
      </c>
      <c r="G201" s="158">
        <f>+Tabla1567910111213[[#This Row],[H]]+Tabla1567910111213[[#This Row],[M]]</f>
        <v>150</v>
      </c>
      <c r="H201" s="159">
        <f>G201/G205</f>
        <v>3.3624747814391391E-2</v>
      </c>
      <c r="I201" s="145"/>
      <c r="J201" s="176">
        <v>7</v>
      </c>
      <c r="K201" s="177" t="s">
        <v>235</v>
      </c>
      <c r="L201" s="171">
        <v>0</v>
      </c>
      <c r="M201" s="172">
        <v>0</v>
      </c>
      <c r="N201" s="171">
        <v>0</v>
      </c>
      <c r="O201" s="172">
        <v>0</v>
      </c>
      <c r="P201" s="171">
        <v>0</v>
      </c>
      <c r="Q201" s="172">
        <v>0</v>
      </c>
      <c r="R201" s="171">
        <v>0</v>
      </c>
      <c r="S201" s="172">
        <v>3</v>
      </c>
      <c r="T201" s="171">
        <v>6</v>
      </c>
      <c r="U201" s="172">
        <v>4</v>
      </c>
      <c r="V201" s="171">
        <v>41</v>
      </c>
      <c r="W201" s="172">
        <v>72</v>
      </c>
      <c r="X201" s="171">
        <v>9</v>
      </c>
      <c r="Y201" s="172">
        <v>20</v>
      </c>
      <c r="Z201" s="173">
        <f t="shared" si="155"/>
        <v>56</v>
      </c>
      <c r="AA201" s="174">
        <f t="shared" si="155"/>
        <v>99</v>
      </c>
      <c r="AB201" s="175">
        <f t="shared" si="160"/>
        <v>155</v>
      </c>
      <c r="AC201" s="143"/>
      <c r="AE201" s="142"/>
      <c r="AF201" s="49">
        <v>8</v>
      </c>
      <c r="AG201" s="157" t="str">
        <f t="shared" si="156"/>
        <v>TRASTORNOS DE LA ARTICULACION TEMPOROMAXILAR</v>
      </c>
      <c r="AH201" s="157">
        <f t="shared" si="152"/>
        <v>6</v>
      </c>
      <c r="AI201" s="158">
        <f t="shared" si="152"/>
        <v>27</v>
      </c>
      <c r="AJ201" s="158">
        <f>+Tabla15679101112131424[[#This Row],[H]]+Tabla15679101112131424[[#This Row],[M]]</f>
        <v>33</v>
      </c>
      <c r="AK201" s="159">
        <f>AJ201/AJ205</f>
        <v>2.2696011004126548E-2</v>
      </c>
      <c r="AL201" s="145"/>
      <c r="AM201" s="176">
        <v>7</v>
      </c>
      <c r="AN201" s="177" t="s">
        <v>247</v>
      </c>
      <c r="AO201" s="171">
        <v>0</v>
      </c>
      <c r="AP201" s="172">
        <v>0</v>
      </c>
      <c r="AQ201" s="171">
        <v>0</v>
      </c>
      <c r="AR201" s="172">
        <v>0</v>
      </c>
      <c r="AS201" s="171">
        <v>0</v>
      </c>
      <c r="AT201" s="172">
        <v>0</v>
      </c>
      <c r="AU201" s="171">
        <v>0</v>
      </c>
      <c r="AV201" s="172">
        <v>0</v>
      </c>
      <c r="AW201" s="171">
        <v>0</v>
      </c>
      <c r="AX201" s="172">
        <v>0</v>
      </c>
      <c r="AY201" s="171">
        <v>10</v>
      </c>
      <c r="AZ201" s="172">
        <v>5</v>
      </c>
      <c r="BA201" s="171">
        <v>5</v>
      </c>
      <c r="BB201" s="172">
        <v>16</v>
      </c>
      <c r="BC201" s="173">
        <f t="shared" si="157"/>
        <v>15</v>
      </c>
      <c r="BD201" s="174">
        <f t="shared" si="157"/>
        <v>21</v>
      </c>
      <c r="BE201" s="175">
        <f t="shared" si="161"/>
        <v>36</v>
      </c>
      <c r="BF201" s="206"/>
      <c r="BH201" s="142"/>
      <c r="BI201" s="49">
        <v>8</v>
      </c>
      <c r="BJ201" s="157" t="str">
        <f t="shared" si="158"/>
        <v>HIPERTROFIA DE LOS CORNETES NASALES</v>
      </c>
      <c r="BK201" s="157">
        <f t="shared" si="153"/>
        <v>9</v>
      </c>
      <c r="BL201" s="158">
        <f t="shared" si="153"/>
        <v>3</v>
      </c>
      <c r="BM201" s="158">
        <f>+Tabla1567910111213142438[[#This Row],[H]]+Tabla1567910111213142438[[#This Row],[M]]</f>
        <v>12</v>
      </c>
      <c r="BN201" s="159">
        <f>BM201/BM205</f>
        <v>3.4883720930232558E-2</v>
      </c>
      <c r="BO201" s="145"/>
      <c r="BP201" s="176">
        <v>7</v>
      </c>
      <c r="BQ201" s="177" t="s">
        <v>246</v>
      </c>
      <c r="BR201" s="171">
        <v>0</v>
      </c>
      <c r="BS201" s="172">
        <v>0</v>
      </c>
      <c r="BT201" s="171">
        <v>0</v>
      </c>
      <c r="BU201" s="172">
        <v>2</v>
      </c>
      <c r="BV201" s="171">
        <v>5</v>
      </c>
      <c r="BW201" s="172">
        <v>4</v>
      </c>
      <c r="BX201" s="171">
        <v>4</v>
      </c>
      <c r="BY201" s="172">
        <v>5</v>
      </c>
      <c r="BZ201" s="171">
        <v>0</v>
      </c>
      <c r="CA201" s="172">
        <v>0</v>
      </c>
      <c r="CB201" s="171">
        <v>0</v>
      </c>
      <c r="CC201" s="172">
        <v>0</v>
      </c>
      <c r="CD201" s="171">
        <v>0</v>
      </c>
      <c r="CE201" s="172">
        <v>0</v>
      </c>
      <c r="CF201" s="173">
        <f t="shared" si="159"/>
        <v>9</v>
      </c>
      <c r="CG201" s="174">
        <f t="shared" si="159"/>
        <v>11</v>
      </c>
      <c r="CH201" s="175">
        <f t="shared" si="162"/>
        <v>20</v>
      </c>
      <c r="CI201" s="206"/>
    </row>
    <row r="202" spans="2:87" x14ac:dyDescent="0.25">
      <c r="B202" s="142"/>
      <c r="C202" s="49">
        <v>9</v>
      </c>
      <c r="D202" s="157" t="str">
        <f t="shared" si="154"/>
        <v>FRACTURA HUESOS DEL PIE</v>
      </c>
      <c r="E202" s="157">
        <f t="shared" si="151"/>
        <v>61</v>
      </c>
      <c r="F202" s="158">
        <f t="shared" si="151"/>
        <v>32</v>
      </c>
      <c r="G202" s="158">
        <f>+Tabla1567910111213[[#This Row],[H]]+Tabla1567910111213[[#This Row],[M]]</f>
        <v>93</v>
      </c>
      <c r="H202" s="159">
        <f>G202/G205</f>
        <v>2.0847343644922665E-2</v>
      </c>
      <c r="I202" s="145"/>
      <c r="J202" s="170">
        <v>8</v>
      </c>
      <c r="K202" s="157" t="s">
        <v>236</v>
      </c>
      <c r="L202" s="171">
        <v>0</v>
      </c>
      <c r="M202" s="172">
        <v>0</v>
      </c>
      <c r="N202" s="171">
        <v>0</v>
      </c>
      <c r="O202" s="172">
        <v>0</v>
      </c>
      <c r="P202" s="171">
        <v>0</v>
      </c>
      <c r="Q202" s="172">
        <v>0</v>
      </c>
      <c r="R202" s="171">
        <v>0</v>
      </c>
      <c r="S202" s="172">
        <v>0</v>
      </c>
      <c r="T202" s="171">
        <v>0</v>
      </c>
      <c r="U202" s="172">
        <v>5</v>
      </c>
      <c r="V202" s="171">
        <v>14</v>
      </c>
      <c r="W202" s="172">
        <v>24</v>
      </c>
      <c r="X202" s="171">
        <v>42</v>
      </c>
      <c r="Y202" s="172">
        <v>65</v>
      </c>
      <c r="Z202" s="173">
        <f t="shared" si="155"/>
        <v>56</v>
      </c>
      <c r="AA202" s="174">
        <f t="shared" si="155"/>
        <v>94</v>
      </c>
      <c r="AB202" s="175">
        <f t="shared" si="160"/>
        <v>150</v>
      </c>
      <c r="AC202" s="143"/>
      <c r="AE202" s="142"/>
      <c r="AF202" s="49">
        <v>9</v>
      </c>
      <c r="AG202" s="157" t="str">
        <f t="shared" si="156"/>
        <v>DISFONIA</v>
      </c>
      <c r="AH202" s="157">
        <f t="shared" si="152"/>
        <v>10</v>
      </c>
      <c r="AI202" s="158">
        <f t="shared" si="152"/>
        <v>23</v>
      </c>
      <c r="AJ202" s="158">
        <f>+Tabla15679101112131424[[#This Row],[H]]+Tabla15679101112131424[[#This Row],[M]]</f>
        <v>33</v>
      </c>
      <c r="AK202" s="159">
        <f>AJ202/AJ205</f>
        <v>2.2696011004126548E-2</v>
      </c>
      <c r="AL202" s="145"/>
      <c r="AM202" s="170">
        <v>8</v>
      </c>
      <c r="AN202" s="157" t="s">
        <v>153</v>
      </c>
      <c r="AO202" s="171">
        <v>0</v>
      </c>
      <c r="AP202" s="172">
        <v>0</v>
      </c>
      <c r="AQ202" s="171">
        <v>0</v>
      </c>
      <c r="AR202" s="172">
        <v>0</v>
      </c>
      <c r="AS202" s="171">
        <v>0</v>
      </c>
      <c r="AT202" s="172">
        <v>0</v>
      </c>
      <c r="AU202" s="171">
        <v>0</v>
      </c>
      <c r="AV202" s="172">
        <v>0</v>
      </c>
      <c r="AW202" s="171">
        <v>0</v>
      </c>
      <c r="AX202" s="172">
        <v>2</v>
      </c>
      <c r="AY202" s="171">
        <v>4</v>
      </c>
      <c r="AZ202" s="172">
        <v>13</v>
      </c>
      <c r="BA202" s="171">
        <v>2</v>
      </c>
      <c r="BB202" s="172">
        <v>12</v>
      </c>
      <c r="BC202" s="173">
        <f t="shared" si="157"/>
        <v>6</v>
      </c>
      <c r="BD202" s="174">
        <f t="shared" si="157"/>
        <v>27</v>
      </c>
      <c r="BE202" s="175">
        <f t="shared" si="161"/>
        <v>33</v>
      </c>
      <c r="BF202" s="206"/>
      <c r="BH202" s="142"/>
      <c r="BI202" s="49">
        <v>9</v>
      </c>
      <c r="BJ202" s="157" t="str">
        <f t="shared" si="158"/>
        <v>EPISTAXIS</v>
      </c>
      <c r="BK202" s="157">
        <f t="shared" si="153"/>
        <v>3</v>
      </c>
      <c r="BL202" s="158">
        <f t="shared" si="153"/>
        <v>8</v>
      </c>
      <c r="BM202" s="158">
        <f>+Tabla1567910111213142438[[#This Row],[H]]+Tabla1567910111213142438[[#This Row],[M]]</f>
        <v>11</v>
      </c>
      <c r="BN202" s="159">
        <f>BM202/BM205</f>
        <v>3.1976744186046513E-2</v>
      </c>
      <c r="BO202" s="145"/>
      <c r="BP202" s="170">
        <v>8</v>
      </c>
      <c r="BQ202" s="157" t="s">
        <v>244</v>
      </c>
      <c r="BR202" s="171">
        <v>0</v>
      </c>
      <c r="BS202" s="172">
        <v>0</v>
      </c>
      <c r="BT202" s="171">
        <v>1</v>
      </c>
      <c r="BU202" s="172">
        <v>0</v>
      </c>
      <c r="BV202" s="171">
        <v>3</v>
      </c>
      <c r="BW202" s="172">
        <v>3</v>
      </c>
      <c r="BX202" s="171">
        <v>5</v>
      </c>
      <c r="BY202" s="172">
        <v>0</v>
      </c>
      <c r="BZ202" s="171">
        <v>0</v>
      </c>
      <c r="CA202" s="172">
        <v>0</v>
      </c>
      <c r="CB202" s="171">
        <v>0</v>
      </c>
      <c r="CC202" s="172">
        <v>0</v>
      </c>
      <c r="CD202" s="171">
        <v>0</v>
      </c>
      <c r="CE202" s="172">
        <v>0</v>
      </c>
      <c r="CF202" s="173">
        <f t="shared" si="159"/>
        <v>9</v>
      </c>
      <c r="CG202" s="174">
        <f t="shared" si="159"/>
        <v>3</v>
      </c>
      <c r="CH202" s="175">
        <f t="shared" si="162"/>
        <v>12</v>
      </c>
      <c r="CI202" s="206"/>
    </row>
    <row r="203" spans="2:87" x14ac:dyDescent="0.25">
      <c r="B203" s="142"/>
      <c r="C203" s="49">
        <v>10</v>
      </c>
      <c r="D203" s="157" t="str">
        <f t="shared" si="154"/>
        <v>TRASTORNOS INTERNOS DE LA RODILLA</v>
      </c>
      <c r="E203" s="157">
        <f t="shared" si="151"/>
        <v>34</v>
      </c>
      <c r="F203" s="158">
        <f t="shared" si="151"/>
        <v>59</v>
      </c>
      <c r="G203" s="158">
        <f>+Tabla1567910111213[[#This Row],[H]]+Tabla1567910111213[[#This Row],[M]]</f>
        <v>93</v>
      </c>
      <c r="H203" s="159">
        <f>G203/G205</f>
        <v>2.0847343644922665E-2</v>
      </c>
      <c r="I203" s="145"/>
      <c r="J203" s="176">
        <v>9</v>
      </c>
      <c r="K203" s="177" t="s">
        <v>237</v>
      </c>
      <c r="L203" s="171">
        <v>0</v>
      </c>
      <c r="M203" s="172">
        <v>0</v>
      </c>
      <c r="N203" s="171">
        <v>0</v>
      </c>
      <c r="O203" s="172">
        <v>0</v>
      </c>
      <c r="P203" s="171">
        <v>0</v>
      </c>
      <c r="Q203" s="172">
        <v>2</v>
      </c>
      <c r="R203" s="171">
        <v>3</v>
      </c>
      <c r="S203" s="172">
        <v>1</v>
      </c>
      <c r="T203" s="171">
        <v>12</v>
      </c>
      <c r="U203" s="172">
        <v>3</v>
      </c>
      <c r="V203" s="171">
        <v>22</v>
      </c>
      <c r="W203" s="172">
        <v>16</v>
      </c>
      <c r="X203" s="171">
        <v>24</v>
      </c>
      <c r="Y203" s="172">
        <v>10</v>
      </c>
      <c r="Z203" s="173">
        <f t="shared" si="155"/>
        <v>61</v>
      </c>
      <c r="AA203" s="174">
        <f t="shared" si="155"/>
        <v>32</v>
      </c>
      <c r="AB203" s="175">
        <f t="shared" si="160"/>
        <v>93</v>
      </c>
      <c r="AC203" s="143"/>
      <c r="AE203" s="142"/>
      <c r="AF203" s="49">
        <v>10</v>
      </c>
      <c r="AG203" s="157" t="str">
        <f t="shared" si="156"/>
        <v>OTITIS MEDIA</v>
      </c>
      <c r="AH203" s="157">
        <f t="shared" si="152"/>
        <v>16</v>
      </c>
      <c r="AI203" s="158">
        <f t="shared" si="152"/>
        <v>17</v>
      </c>
      <c r="AJ203" s="158">
        <f>+Tabla15679101112131424[[#This Row],[H]]+Tabla15679101112131424[[#This Row],[M]]</f>
        <v>33</v>
      </c>
      <c r="AK203" s="159">
        <f>AJ203/AJ205</f>
        <v>2.2696011004126548E-2</v>
      </c>
      <c r="AL203" s="145"/>
      <c r="AM203" s="176">
        <v>9</v>
      </c>
      <c r="AN203" s="177" t="s">
        <v>255</v>
      </c>
      <c r="AO203" s="171">
        <v>0</v>
      </c>
      <c r="AP203" s="172">
        <v>0</v>
      </c>
      <c r="AQ203" s="171">
        <v>0</v>
      </c>
      <c r="AR203" s="172">
        <v>0</v>
      </c>
      <c r="AS203" s="171">
        <v>0</v>
      </c>
      <c r="AT203" s="172">
        <v>0</v>
      </c>
      <c r="AU203" s="171">
        <v>0</v>
      </c>
      <c r="AV203" s="172">
        <v>0</v>
      </c>
      <c r="AW203" s="171">
        <v>0</v>
      </c>
      <c r="AX203" s="172">
        <v>0</v>
      </c>
      <c r="AY203" s="171">
        <v>3</v>
      </c>
      <c r="AZ203" s="172">
        <v>10</v>
      </c>
      <c r="BA203" s="171">
        <v>7</v>
      </c>
      <c r="BB203" s="172">
        <v>13</v>
      </c>
      <c r="BC203" s="173">
        <f t="shared" si="157"/>
        <v>10</v>
      </c>
      <c r="BD203" s="174">
        <f t="shared" si="157"/>
        <v>23</v>
      </c>
      <c r="BE203" s="175">
        <f t="shared" si="161"/>
        <v>33</v>
      </c>
      <c r="BF203" s="206"/>
      <c r="BH203" s="142"/>
      <c r="BI203" s="49">
        <v>10</v>
      </c>
      <c r="BJ203" s="157" t="str">
        <f t="shared" si="158"/>
        <v>RINITIS CRONICA</v>
      </c>
      <c r="BK203" s="157">
        <f t="shared" si="153"/>
        <v>7</v>
      </c>
      <c r="BL203" s="158">
        <f t="shared" si="153"/>
        <v>4</v>
      </c>
      <c r="BM203" s="158">
        <f>+Tabla1567910111213142438[[#This Row],[H]]+Tabla1567910111213142438[[#This Row],[M]]</f>
        <v>11</v>
      </c>
      <c r="BN203" s="159">
        <f>BM203/BM205</f>
        <v>3.1976744186046513E-2</v>
      </c>
      <c r="BO203" s="145"/>
      <c r="BP203" s="176">
        <v>9</v>
      </c>
      <c r="BQ203" s="177" t="s">
        <v>285</v>
      </c>
      <c r="BR203" s="171">
        <v>0</v>
      </c>
      <c r="BS203" s="172">
        <v>0</v>
      </c>
      <c r="BT203" s="171">
        <v>2</v>
      </c>
      <c r="BU203" s="172">
        <v>0</v>
      </c>
      <c r="BV203" s="171">
        <v>0</v>
      </c>
      <c r="BW203" s="172">
        <v>5</v>
      </c>
      <c r="BX203" s="171">
        <v>1</v>
      </c>
      <c r="BY203" s="172">
        <v>3</v>
      </c>
      <c r="BZ203" s="171">
        <v>0</v>
      </c>
      <c r="CA203" s="172">
        <v>0</v>
      </c>
      <c r="CB203" s="171">
        <v>0</v>
      </c>
      <c r="CC203" s="172">
        <v>0</v>
      </c>
      <c r="CD203" s="171">
        <v>0</v>
      </c>
      <c r="CE203" s="172">
        <v>0</v>
      </c>
      <c r="CF203" s="173">
        <f t="shared" si="159"/>
        <v>3</v>
      </c>
      <c r="CG203" s="174">
        <f t="shared" si="159"/>
        <v>8</v>
      </c>
      <c r="CH203" s="175">
        <f t="shared" si="162"/>
        <v>11</v>
      </c>
      <c r="CI203" s="206"/>
    </row>
    <row r="204" spans="2:87" ht="15.75" thickBot="1" x14ac:dyDescent="0.3">
      <c r="B204" s="142"/>
      <c r="C204" s="50"/>
      <c r="D204" s="160" t="s">
        <v>89</v>
      </c>
      <c r="E204" s="160">
        <f t="shared" si="151"/>
        <v>829</v>
      </c>
      <c r="F204" s="161">
        <f t="shared" si="151"/>
        <v>956</v>
      </c>
      <c r="G204" s="161">
        <f>+Tabla1567910111213[[#This Row],[H]]+Tabla1567910111213[[#This Row],[M]]</f>
        <v>1785</v>
      </c>
      <c r="H204" s="162">
        <f>G204/G205</f>
        <v>0.40013449899125758</v>
      </c>
      <c r="I204" s="147"/>
      <c r="J204" s="170">
        <v>10</v>
      </c>
      <c r="K204" s="157" t="s">
        <v>238</v>
      </c>
      <c r="L204" s="171">
        <v>0</v>
      </c>
      <c r="M204" s="172">
        <v>0</v>
      </c>
      <c r="N204" s="171">
        <v>0</v>
      </c>
      <c r="O204" s="172">
        <v>0</v>
      </c>
      <c r="P204" s="171">
        <v>0</v>
      </c>
      <c r="Q204" s="172">
        <v>0</v>
      </c>
      <c r="R204" s="171">
        <v>2</v>
      </c>
      <c r="S204" s="172">
        <v>1</v>
      </c>
      <c r="T204" s="171">
        <v>4</v>
      </c>
      <c r="U204" s="172">
        <v>2</v>
      </c>
      <c r="V204" s="171">
        <v>17</v>
      </c>
      <c r="W204" s="172">
        <v>38</v>
      </c>
      <c r="X204" s="171">
        <v>11</v>
      </c>
      <c r="Y204" s="172">
        <v>18</v>
      </c>
      <c r="Z204" s="173">
        <f t="shared" si="155"/>
        <v>34</v>
      </c>
      <c r="AA204" s="174">
        <f t="shared" si="155"/>
        <v>59</v>
      </c>
      <c r="AB204" s="175">
        <f t="shared" si="160"/>
        <v>93</v>
      </c>
      <c r="AC204" s="143"/>
      <c r="AE204" s="142"/>
      <c r="AF204" s="50"/>
      <c r="AG204" s="160" t="s">
        <v>89</v>
      </c>
      <c r="AH204" s="160">
        <f t="shared" si="152"/>
        <v>192</v>
      </c>
      <c r="AI204" s="161">
        <f t="shared" si="152"/>
        <v>285</v>
      </c>
      <c r="AJ204" s="161">
        <f>+Tabla15679101112131424[[#This Row],[H]]+Tabla15679101112131424[[#This Row],[M]]</f>
        <v>477</v>
      </c>
      <c r="AK204" s="162">
        <f>AJ204/AJ205</f>
        <v>0.32806052269601099</v>
      </c>
      <c r="AL204" s="147"/>
      <c r="AM204" s="170">
        <v>10</v>
      </c>
      <c r="AN204" s="157" t="s">
        <v>246</v>
      </c>
      <c r="AO204" s="171">
        <v>0</v>
      </c>
      <c r="AP204" s="172">
        <v>0</v>
      </c>
      <c r="AQ204" s="171">
        <v>0</v>
      </c>
      <c r="AR204" s="172">
        <v>0</v>
      </c>
      <c r="AS204" s="171">
        <v>0</v>
      </c>
      <c r="AT204" s="172">
        <v>0</v>
      </c>
      <c r="AU204" s="171">
        <v>0</v>
      </c>
      <c r="AV204" s="172">
        <v>0</v>
      </c>
      <c r="AW204" s="171">
        <v>1</v>
      </c>
      <c r="AX204" s="172">
        <v>1</v>
      </c>
      <c r="AY204" s="171">
        <v>9</v>
      </c>
      <c r="AZ204" s="172">
        <v>13</v>
      </c>
      <c r="BA204" s="171">
        <v>6</v>
      </c>
      <c r="BB204" s="172">
        <v>3</v>
      </c>
      <c r="BC204" s="173">
        <f t="shared" si="157"/>
        <v>16</v>
      </c>
      <c r="BD204" s="174">
        <f t="shared" si="157"/>
        <v>17</v>
      </c>
      <c r="BE204" s="175">
        <f t="shared" si="161"/>
        <v>33</v>
      </c>
      <c r="BF204" s="206"/>
      <c r="BH204" s="142"/>
      <c r="BI204" s="50"/>
      <c r="BJ204" s="160" t="s">
        <v>89</v>
      </c>
      <c r="BK204" s="160">
        <f t="shared" si="153"/>
        <v>44</v>
      </c>
      <c r="BL204" s="161">
        <f t="shared" si="153"/>
        <v>41</v>
      </c>
      <c r="BM204" s="161">
        <f>+Tabla1567910111213142438[[#This Row],[H]]+Tabla1567910111213142438[[#This Row],[M]]</f>
        <v>85</v>
      </c>
      <c r="BN204" s="162">
        <f>BM204/BM205</f>
        <v>0.24709302325581395</v>
      </c>
      <c r="BO204" s="147"/>
      <c r="BP204" s="170">
        <v>10</v>
      </c>
      <c r="BQ204" s="157" t="s">
        <v>286</v>
      </c>
      <c r="BR204" s="171">
        <v>0</v>
      </c>
      <c r="BS204" s="172">
        <v>0</v>
      </c>
      <c r="BT204" s="171">
        <v>1</v>
      </c>
      <c r="BU204" s="172">
        <v>0</v>
      </c>
      <c r="BV204" s="171">
        <v>2</v>
      </c>
      <c r="BW204" s="172">
        <v>0</v>
      </c>
      <c r="BX204" s="171">
        <v>4</v>
      </c>
      <c r="BY204" s="172">
        <v>4</v>
      </c>
      <c r="BZ204" s="171">
        <v>0</v>
      </c>
      <c r="CA204" s="172">
        <v>0</v>
      </c>
      <c r="CB204" s="171">
        <v>0</v>
      </c>
      <c r="CC204" s="172">
        <v>0</v>
      </c>
      <c r="CD204" s="171">
        <v>0</v>
      </c>
      <c r="CE204" s="172">
        <v>0</v>
      </c>
      <c r="CF204" s="173">
        <f t="shared" si="159"/>
        <v>7</v>
      </c>
      <c r="CG204" s="174">
        <f t="shared" si="159"/>
        <v>4</v>
      </c>
      <c r="CH204" s="175">
        <f t="shared" si="162"/>
        <v>11</v>
      </c>
      <c r="CI204" s="206"/>
    </row>
    <row r="205" spans="2:87" ht="16.5" thickTop="1" thickBot="1" x14ac:dyDescent="0.3">
      <c r="B205" s="142"/>
      <c r="C205" s="55"/>
      <c r="D205" s="56" t="s">
        <v>90</v>
      </c>
      <c r="E205" s="56">
        <f>SUM(E194:E204)</f>
        <v>1994</v>
      </c>
      <c r="F205" s="56">
        <f>SUM(F194:F204)</f>
        <v>2467</v>
      </c>
      <c r="G205" s="56">
        <f>SUM(G194:G204)</f>
        <v>4461</v>
      </c>
      <c r="H205" s="57">
        <f>SUM(H194:H204)</f>
        <v>1</v>
      </c>
      <c r="I205" s="145"/>
      <c r="J205" s="178"/>
      <c r="K205" s="179" t="s">
        <v>89</v>
      </c>
      <c r="L205" s="180">
        <v>0</v>
      </c>
      <c r="M205" s="181">
        <v>0</v>
      </c>
      <c r="N205" s="180">
        <v>2</v>
      </c>
      <c r="O205" s="181">
        <v>6</v>
      </c>
      <c r="P205" s="180">
        <v>8</v>
      </c>
      <c r="Q205" s="181">
        <v>7</v>
      </c>
      <c r="R205" s="180">
        <v>35</v>
      </c>
      <c r="S205" s="181">
        <v>19</v>
      </c>
      <c r="T205" s="180">
        <v>97</v>
      </c>
      <c r="U205" s="181">
        <v>69</v>
      </c>
      <c r="V205" s="180">
        <v>412</v>
      </c>
      <c r="W205" s="181">
        <v>457</v>
      </c>
      <c r="X205" s="180">
        <v>275</v>
      </c>
      <c r="Y205" s="182">
        <v>398</v>
      </c>
      <c r="Z205" s="173">
        <f t="shared" si="155"/>
        <v>829</v>
      </c>
      <c r="AA205" s="174">
        <f t="shared" si="155"/>
        <v>956</v>
      </c>
      <c r="AB205" s="183">
        <f t="shared" si="160"/>
        <v>1785</v>
      </c>
      <c r="AC205" s="143"/>
      <c r="AE205" s="142"/>
      <c r="AF205" s="55"/>
      <c r="AG205" s="56" t="s">
        <v>90</v>
      </c>
      <c r="AH205" s="56">
        <f>SUM(AH194:AH204)</f>
        <v>626</v>
      </c>
      <c r="AI205" s="56">
        <f>SUM(AI194:AI204)</f>
        <v>828</v>
      </c>
      <c r="AJ205" s="56">
        <f>SUM(AJ194:AJ204)</f>
        <v>1454</v>
      </c>
      <c r="AK205" s="57">
        <f>SUM(AK194:AK204)</f>
        <v>1</v>
      </c>
      <c r="AL205" s="145"/>
      <c r="AM205" s="178"/>
      <c r="AN205" s="179" t="s">
        <v>89</v>
      </c>
      <c r="AO205" s="180">
        <v>0</v>
      </c>
      <c r="AP205" s="181">
        <v>0</v>
      </c>
      <c r="AQ205" s="180">
        <v>0</v>
      </c>
      <c r="AR205" s="181">
        <v>0</v>
      </c>
      <c r="AS205" s="180">
        <v>0</v>
      </c>
      <c r="AT205" s="181">
        <v>0</v>
      </c>
      <c r="AU205" s="180">
        <v>0</v>
      </c>
      <c r="AV205" s="181">
        <v>0</v>
      </c>
      <c r="AW205" s="180">
        <v>25</v>
      </c>
      <c r="AX205" s="181">
        <v>31</v>
      </c>
      <c r="AY205" s="180">
        <v>84</v>
      </c>
      <c r="AZ205" s="181">
        <v>131</v>
      </c>
      <c r="BA205" s="180">
        <v>83</v>
      </c>
      <c r="BB205" s="182">
        <v>123</v>
      </c>
      <c r="BC205" s="173">
        <f t="shared" si="157"/>
        <v>192</v>
      </c>
      <c r="BD205" s="174">
        <f t="shared" si="157"/>
        <v>285</v>
      </c>
      <c r="BE205" s="183">
        <f t="shared" si="161"/>
        <v>477</v>
      </c>
      <c r="BF205" s="206"/>
      <c r="BH205" s="142"/>
      <c r="BI205" s="55"/>
      <c r="BJ205" s="56" t="s">
        <v>90</v>
      </c>
      <c r="BK205" s="56">
        <f>SUM(BK194:BK204)</f>
        <v>190</v>
      </c>
      <c r="BL205" s="56">
        <f>SUM(BL194:BL204)</f>
        <v>154</v>
      </c>
      <c r="BM205" s="56">
        <f>SUM(BM194:BM204)</f>
        <v>344</v>
      </c>
      <c r="BN205" s="57">
        <f>SUM(BN194:BN204)</f>
        <v>1</v>
      </c>
      <c r="BO205" s="145"/>
      <c r="BP205" s="178"/>
      <c r="BQ205" s="179" t="s">
        <v>89</v>
      </c>
      <c r="BR205" s="180">
        <v>1</v>
      </c>
      <c r="BS205" s="181">
        <v>1</v>
      </c>
      <c r="BT205" s="180">
        <v>8</v>
      </c>
      <c r="BU205" s="181">
        <v>12</v>
      </c>
      <c r="BV205" s="180">
        <v>20</v>
      </c>
      <c r="BW205" s="181">
        <v>17</v>
      </c>
      <c r="BX205" s="180">
        <v>15</v>
      </c>
      <c r="BY205" s="181">
        <v>11</v>
      </c>
      <c r="BZ205" s="180">
        <v>0</v>
      </c>
      <c r="CA205" s="181">
        <v>0</v>
      </c>
      <c r="CB205" s="180">
        <v>0</v>
      </c>
      <c r="CC205" s="181">
        <v>0</v>
      </c>
      <c r="CD205" s="180">
        <v>0</v>
      </c>
      <c r="CE205" s="182">
        <v>0</v>
      </c>
      <c r="CF205" s="173">
        <f t="shared" si="159"/>
        <v>44</v>
      </c>
      <c r="CG205" s="174">
        <f t="shared" si="159"/>
        <v>41</v>
      </c>
      <c r="CH205" s="183">
        <f t="shared" si="162"/>
        <v>85</v>
      </c>
      <c r="CI205" s="206"/>
    </row>
    <row r="206" spans="2:87" ht="16.5" customHeight="1" thickTop="1" thickBot="1" x14ac:dyDescent="0.3">
      <c r="B206" s="142"/>
      <c r="C206" s="148" t="s">
        <v>155</v>
      </c>
      <c r="D206" s="149"/>
      <c r="E206" s="145"/>
      <c r="F206" s="145"/>
      <c r="G206" s="145"/>
      <c r="H206" s="145"/>
      <c r="I206" s="145"/>
      <c r="J206" s="290" t="s">
        <v>90</v>
      </c>
      <c r="K206" s="291"/>
      <c r="L206" s="187">
        <f t="shared" ref="L206:Y206" si="163">SUM(L195:L205)</f>
        <v>0</v>
      </c>
      <c r="M206" s="188">
        <f t="shared" si="163"/>
        <v>0</v>
      </c>
      <c r="N206" s="187">
        <f t="shared" si="163"/>
        <v>20</v>
      </c>
      <c r="O206" s="188">
        <f t="shared" si="163"/>
        <v>14</v>
      </c>
      <c r="P206" s="188">
        <f t="shared" si="163"/>
        <v>89</v>
      </c>
      <c r="Q206" s="188">
        <f t="shared" si="163"/>
        <v>38</v>
      </c>
      <c r="R206" s="187">
        <f t="shared" si="163"/>
        <v>125</v>
      </c>
      <c r="S206" s="188">
        <f t="shared" si="163"/>
        <v>40</v>
      </c>
      <c r="T206" s="187">
        <f t="shared" si="163"/>
        <v>205</v>
      </c>
      <c r="U206" s="188">
        <f t="shared" si="163"/>
        <v>116</v>
      </c>
      <c r="V206" s="187">
        <f t="shared" si="163"/>
        <v>877</v>
      </c>
      <c r="W206" s="188">
        <f t="shared" si="163"/>
        <v>968</v>
      </c>
      <c r="X206" s="187">
        <f t="shared" si="163"/>
        <v>678</v>
      </c>
      <c r="Y206" s="188">
        <f t="shared" si="163"/>
        <v>1291</v>
      </c>
      <c r="Z206" s="91">
        <f t="shared" si="155"/>
        <v>1994</v>
      </c>
      <c r="AA206" s="92">
        <f t="shared" si="155"/>
        <v>2467</v>
      </c>
      <c r="AB206" s="93">
        <f>SUM(AB195:AB205)</f>
        <v>4461</v>
      </c>
      <c r="AC206" s="143"/>
      <c r="AE206" s="142"/>
      <c r="AF206" s="148" t="s">
        <v>155</v>
      </c>
      <c r="AG206" s="149"/>
      <c r="AH206" s="145"/>
      <c r="AI206" s="145"/>
      <c r="AJ206" s="145"/>
      <c r="AK206" s="145"/>
      <c r="AL206" s="145"/>
      <c r="AM206" s="290" t="s">
        <v>90</v>
      </c>
      <c r="AN206" s="283"/>
      <c r="AO206" s="187">
        <f t="shared" ref="AO206:BB206" si="164">SUM(AO195:AO205)</f>
        <v>0</v>
      </c>
      <c r="AP206" s="188">
        <f t="shared" si="164"/>
        <v>0</v>
      </c>
      <c r="AQ206" s="187">
        <f t="shared" si="164"/>
        <v>0</v>
      </c>
      <c r="AR206" s="188">
        <f t="shared" si="164"/>
        <v>0</v>
      </c>
      <c r="AS206" s="188">
        <f t="shared" si="164"/>
        <v>0</v>
      </c>
      <c r="AT206" s="188">
        <f t="shared" si="164"/>
        <v>0</v>
      </c>
      <c r="AU206" s="187">
        <f t="shared" si="164"/>
        <v>0</v>
      </c>
      <c r="AV206" s="188">
        <f t="shared" si="164"/>
        <v>0</v>
      </c>
      <c r="AW206" s="187">
        <f t="shared" si="164"/>
        <v>61</v>
      </c>
      <c r="AX206" s="188">
        <f t="shared" si="164"/>
        <v>75</v>
      </c>
      <c r="AY206" s="187">
        <f t="shared" si="164"/>
        <v>252</v>
      </c>
      <c r="AZ206" s="188">
        <f t="shared" si="164"/>
        <v>352</v>
      </c>
      <c r="BA206" s="187">
        <f t="shared" si="164"/>
        <v>313</v>
      </c>
      <c r="BB206" s="188">
        <f t="shared" si="164"/>
        <v>401</v>
      </c>
      <c r="BC206" s="91">
        <f t="shared" si="157"/>
        <v>626</v>
      </c>
      <c r="BD206" s="92">
        <f t="shared" si="157"/>
        <v>828</v>
      </c>
      <c r="BE206" s="93">
        <f>SUM(BE195:BE205)</f>
        <v>1454</v>
      </c>
      <c r="BF206" s="206"/>
      <c r="BH206" s="142"/>
      <c r="BI206" s="148" t="s">
        <v>155</v>
      </c>
      <c r="BJ206" s="149"/>
      <c r="BK206" s="145"/>
      <c r="BL206" s="145"/>
      <c r="BM206" s="145"/>
      <c r="BN206" s="145"/>
      <c r="BO206" s="145"/>
      <c r="BP206" s="290" t="s">
        <v>90</v>
      </c>
      <c r="BQ206" s="283"/>
      <c r="BR206" s="187">
        <f t="shared" ref="BR206:CE206" si="165">SUM(BR195:BR205)</f>
        <v>2</v>
      </c>
      <c r="BS206" s="188">
        <f t="shared" si="165"/>
        <v>2</v>
      </c>
      <c r="BT206" s="187">
        <f t="shared" si="165"/>
        <v>41</v>
      </c>
      <c r="BU206" s="188">
        <f t="shared" si="165"/>
        <v>33</v>
      </c>
      <c r="BV206" s="188">
        <f t="shared" si="165"/>
        <v>84</v>
      </c>
      <c r="BW206" s="188">
        <f t="shared" si="165"/>
        <v>58</v>
      </c>
      <c r="BX206" s="187">
        <f t="shared" si="165"/>
        <v>63</v>
      </c>
      <c r="BY206" s="188">
        <f t="shared" si="165"/>
        <v>61</v>
      </c>
      <c r="BZ206" s="187">
        <f t="shared" si="165"/>
        <v>0</v>
      </c>
      <c r="CA206" s="188">
        <f t="shared" si="165"/>
        <v>0</v>
      </c>
      <c r="CB206" s="187">
        <f t="shared" si="165"/>
        <v>0</v>
      </c>
      <c r="CC206" s="188">
        <f t="shared" si="165"/>
        <v>0</v>
      </c>
      <c r="CD206" s="187">
        <f t="shared" si="165"/>
        <v>0</v>
      </c>
      <c r="CE206" s="188">
        <f t="shared" si="165"/>
        <v>0</v>
      </c>
      <c r="CF206" s="91">
        <f t="shared" si="159"/>
        <v>190</v>
      </c>
      <c r="CG206" s="92">
        <f t="shared" si="159"/>
        <v>154</v>
      </c>
      <c r="CH206" s="93">
        <f>SUM(CH195:CH205)</f>
        <v>344</v>
      </c>
      <c r="CI206" s="206"/>
    </row>
    <row r="207" spans="2:87" ht="15.75" thickTop="1" x14ac:dyDescent="0.25">
      <c r="B207" s="142"/>
      <c r="C207" s="145"/>
      <c r="D207" s="145"/>
      <c r="E207" s="145"/>
      <c r="F207" s="145"/>
      <c r="G207" s="145"/>
      <c r="H207" s="145"/>
      <c r="I207" s="145"/>
      <c r="J207" s="145"/>
      <c r="K207" s="145"/>
      <c r="L207" s="145"/>
      <c r="M207" s="145"/>
      <c r="N207" s="145"/>
      <c r="O207" s="145"/>
      <c r="P207" s="145"/>
      <c r="Q207" s="145"/>
      <c r="R207" s="145"/>
      <c r="S207" s="145"/>
      <c r="T207" s="145"/>
      <c r="U207" s="145"/>
      <c r="V207" s="145"/>
      <c r="W207" s="145"/>
      <c r="X207" s="145"/>
      <c r="Y207" s="145"/>
      <c r="Z207" s="145"/>
      <c r="AA207" s="145"/>
      <c r="AB207" s="145"/>
      <c r="AC207" s="143"/>
      <c r="AE207" s="142"/>
      <c r="AF207" s="145"/>
      <c r="AG207" s="145"/>
      <c r="AH207" s="145"/>
      <c r="AI207" s="145"/>
      <c r="AJ207" s="145"/>
      <c r="AK207" s="145"/>
      <c r="AL207" s="145"/>
      <c r="AM207" s="145"/>
      <c r="AN207" s="145"/>
      <c r="AO207" s="145"/>
      <c r="AP207" s="145"/>
      <c r="AQ207" s="145"/>
      <c r="AR207" s="145"/>
      <c r="AS207" s="145"/>
      <c r="AT207" s="145"/>
      <c r="AU207" s="145"/>
      <c r="AV207" s="145"/>
      <c r="AW207" s="145"/>
      <c r="AX207" s="145"/>
      <c r="AY207" s="145"/>
      <c r="AZ207" s="145"/>
      <c r="BA207" s="145"/>
      <c r="BB207" s="145"/>
      <c r="BC207" s="145"/>
      <c r="BD207" s="145"/>
      <c r="BE207" s="145"/>
      <c r="BF207" s="206"/>
      <c r="BH207" s="142"/>
      <c r="BI207" s="46"/>
      <c r="CI207" s="206"/>
    </row>
    <row r="208" spans="2:87" ht="15.75" thickBot="1" x14ac:dyDescent="0.3">
      <c r="B208" s="142"/>
      <c r="C208" s="145"/>
      <c r="D208" s="145"/>
      <c r="E208" s="145"/>
      <c r="F208" s="145"/>
      <c r="G208" s="145"/>
      <c r="H208" s="145"/>
      <c r="I208" s="145"/>
      <c r="J208" s="145"/>
      <c r="K208" s="145"/>
      <c r="L208" s="145"/>
      <c r="M208" s="145"/>
      <c r="N208" s="145"/>
      <c r="O208" s="145"/>
      <c r="P208" s="145"/>
      <c r="Q208" s="145"/>
      <c r="R208" s="145"/>
      <c r="S208" s="145"/>
      <c r="T208" s="145"/>
      <c r="U208" s="145"/>
      <c r="V208" s="145"/>
      <c r="W208" s="145"/>
      <c r="X208" s="145"/>
      <c r="Y208" s="145"/>
      <c r="Z208" s="145"/>
      <c r="AA208" s="145"/>
      <c r="AB208" s="145"/>
      <c r="AC208" s="143"/>
      <c r="AE208" s="207"/>
      <c r="AF208" s="208"/>
      <c r="AG208" s="208"/>
      <c r="AH208" s="208"/>
      <c r="AI208" s="208"/>
      <c r="AJ208" s="208"/>
      <c r="AK208" s="208"/>
      <c r="AL208" s="208"/>
      <c r="AM208" s="208"/>
      <c r="AN208" s="208"/>
      <c r="AO208" s="208"/>
      <c r="AP208" s="208"/>
      <c r="AQ208" s="208"/>
      <c r="AR208" s="208"/>
      <c r="AS208" s="208"/>
      <c r="AT208" s="208"/>
      <c r="AU208" s="208"/>
      <c r="AV208" s="208"/>
      <c r="AW208" s="208"/>
      <c r="AX208" s="208"/>
      <c r="AY208" s="208"/>
      <c r="AZ208" s="208"/>
      <c r="BA208" s="208"/>
      <c r="BB208" s="208"/>
      <c r="BC208" s="208"/>
      <c r="BD208" s="208"/>
      <c r="BE208" s="208"/>
      <c r="BF208" s="209"/>
      <c r="BH208" s="207"/>
      <c r="BI208" s="152"/>
      <c r="BJ208" s="152"/>
      <c r="BK208" s="152"/>
      <c r="BL208" s="152"/>
      <c r="BM208" s="152"/>
      <c r="BN208" s="152"/>
      <c r="BO208" s="152"/>
      <c r="BP208" s="152"/>
      <c r="BQ208" s="152"/>
      <c r="BR208" s="152"/>
      <c r="BS208" s="152"/>
      <c r="BT208" s="152"/>
      <c r="BU208" s="152"/>
      <c r="BV208" s="152"/>
      <c r="BW208" s="152"/>
      <c r="BX208" s="152"/>
      <c r="BY208" s="152"/>
      <c r="BZ208" s="152"/>
      <c r="CA208" s="152"/>
      <c r="CB208" s="152"/>
      <c r="CC208" s="152"/>
      <c r="CD208" s="152"/>
      <c r="CE208" s="152"/>
      <c r="CF208" s="152"/>
      <c r="CG208" s="152"/>
      <c r="CH208" s="152"/>
      <c r="CI208" s="209"/>
    </row>
    <row r="209" spans="2:87" ht="15.75" thickBot="1" x14ac:dyDescent="0.3">
      <c r="B209" s="142"/>
      <c r="C209" s="145"/>
      <c r="D209" s="145"/>
      <c r="E209" s="145"/>
      <c r="F209" s="145"/>
      <c r="G209" s="145"/>
      <c r="H209" s="145"/>
      <c r="I209" s="145"/>
      <c r="J209" s="145"/>
      <c r="K209" s="145"/>
      <c r="L209" s="145"/>
      <c r="M209" s="145"/>
      <c r="N209" s="145"/>
      <c r="O209" s="145"/>
      <c r="P209" s="145"/>
      <c r="Q209" s="145"/>
      <c r="R209" s="145"/>
      <c r="S209" s="145"/>
      <c r="T209" s="145"/>
      <c r="U209" s="145"/>
      <c r="V209" s="145"/>
      <c r="W209" s="145"/>
      <c r="X209" s="145"/>
      <c r="Y209" s="145"/>
      <c r="Z209" s="145"/>
      <c r="AA209" s="145"/>
      <c r="AB209" s="145"/>
      <c r="AC209" s="143"/>
      <c r="AE209" s="190"/>
      <c r="AF209" s="190"/>
      <c r="AG209" s="190"/>
      <c r="AH209" s="190"/>
      <c r="AI209" s="190"/>
      <c r="AJ209" s="190"/>
      <c r="AK209" s="190"/>
      <c r="AL209" s="190"/>
      <c r="AM209" s="190"/>
      <c r="AN209" s="190"/>
      <c r="AO209" s="190"/>
      <c r="AP209" s="190"/>
      <c r="AQ209" s="190"/>
      <c r="AR209" s="190"/>
      <c r="AS209" s="190"/>
      <c r="AT209" s="190"/>
      <c r="AU209" s="190"/>
      <c r="AV209" s="190"/>
      <c r="AW209" s="190"/>
      <c r="AX209" s="190"/>
      <c r="AY209" s="190"/>
      <c r="AZ209" s="190"/>
      <c r="BA209" s="190"/>
      <c r="BB209" s="190"/>
      <c r="BC209" s="190"/>
      <c r="BD209" s="190"/>
      <c r="BE209" s="190"/>
      <c r="BF209" s="203"/>
      <c r="BH209" s="190"/>
      <c r="BI209" s="190"/>
      <c r="BJ209" s="190"/>
      <c r="BK209" s="190"/>
      <c r="BL209" s="190"/>
      <c r="BM209" s="190"/>
      <c r="BN209" s="190"/>
      <c r="BO209" s="190"/>
      <c r="BP209" s="190"/>
      <c r="BQ209" s="190"/>
      <c r="BR209" s="190"/>
      <c r="BS209" s="190"/>
      <c r="BT209" s="190"/>
      <c r="BU209" s="190"/>
      <c r="BV209" s="190"/>
      <c r="BW209" s="190"/>
      <c r="BX209" s="190"/>
      <c r="BY209" s="190"/>
      <c r="BZ209" s="190"/>
      <c r="CA209" s="190"/>
      <c r="CB209" s="190"/>
      <c r="CC209" s="190"/>
      <c r="CD209" s="190"/>
      <c r="CE209" s="190"/>
      <c r="CF209" s="190"/>
      <c r="CG209" s="190"/>
      <c r="CH209" s="190"/>
      <c r="CI209" s="203"/>
    </row>
    <row r="210" spans="2:87" ht="16.5" customHeight="1" thickTop="1" thickBot="1" x14ac:dyDescent="0.3">
      <c r="B210" s="142"/>
      <c r="C210" s="144"/>
      <c r="D210" s="145"/>
      <c r="E210" s="145"/>
      <c r="F210" s="145"/>
      <c r="G210" s="145"/>
      <c r="H210" s="145"/>
      <c r="I210" s="145"/>
      <c r="J210" s="269" t="s">
        <v>66</v>
      </c>
      <c r="K210" s="276" t="s">
        <v>67</v>
      </c>
      <c r="L210" s="279" t="s">
        <v>54</v>
      </c>
      <c r="M210" s="280"/>
      <c r="N210" s="280"/>
      <c r="O210" s="280"/>
      <c r="P210" s="280"/>
      <c r="Q210" s="280"/>
      <c r="R210" s="280"/>
      <c r="S210" s="280"/>
      <c r="T210" s="280"/>
      <c r="U210" s="280"/>
      <c r="V210" s="280"/>
      <c r="W210" s="280"/>
      <c r="X210" s="280"/>
      <c r="Y210" s="281"/>
      <c r="Z210" s="262" t="s">
        <v>68</v>
      </c>
      <c r="AA210" s="266"/>
      <c r="AB210" s="269" t="s">
        <v>69</v>
      </c>
      <c r="AC210" s="143"/>
      <c r="AE210" s="190"/>
      <c r="AF210" s="191"/>
      <c r="AG210" s="190"/>
      <c r="AH210" s="190"/>
      <c r="AI210" s="190"/>
      <c r="AJ210" s="190"/>
      <c r="AK210" s="190"/>
      <c r="AL210" s="190"/>
      <c r="AM210" s="293"/>
      <c r="AN210" s="295"/>
      <c r="AO210" s="296"/>
      <c r="AP210" s="296"/>
      <c r="AQ210" s="296"/>
      <c r="AR210" s="296"/>
      <c r="AS210" s="296"/>
      <c r="AT210" s="296"/>
      <c r="AU210" s="296"/>
      <c r="AV210" s="296"/>
      <c r="AW210" s="296"/>
      <c r="AX210" s="296"/>
      <c r="AY210" s="296"/>
      <c r="AZ210" s="296"/>
      <c r="BA210" s="296"/>
      <c r="BB210" s="296"/>
      <c r="BC210" s="293"/>
      <c r="BD210" s="293"/>
      <c r="BE210" s="293"/>
      <c r="BF210" s="203"/>
      <c r="BH210" s="190"/>
      <c r="BI210" s="191"/>
      <c r="BJ210" s="190"/>
      <c r="BK210" s="190"/>
      <c r="BL210" s="190"/>
      <c r="BM210" s="190"/>
      <c r="BN210" s="190"/>
      <c r="BO210" s="190"/>
      <c r="BP210" s="293"/>
      <c r="BQ210" s="295"/>
      <c r="BR210" s="296"/>
      <c r="BS210" s="296"/>
      <c r="BT210" s="296"/>
      <c r="BU210" s="296"/>
      <c r="BV210" s="296"/>
      <c r="BW210" s="296"/>
      <c r="BX210" s="296"/>
      <c r="BY210" s="296"/>
      <c r="BZ210" s="296"/>
      <c r="CA210" s="296"/>
      <c r="CB210" s="296"/>
      <c r="CC210" s="296"/>
      <c r="CD210" s="296"/>
      <c r="CE210" s="296"/>
      <c r="CF210" s="293"/>
      <c r="CG210" s="293"/>
      <c r="CH210" s="293"/>
      <c r="CI210" s="203"/>
    </row>
    <row r="211" spans="2:87" ht="16.5" customHeight="1" thickTop="1" thickBot="1" x14ac:dyDescent="0.3">
      <c r="B211" s="142"/>
      <c r="C211" s="51" t="s">
        <v>60</v>
      </c>
      <c r="D211" s="52" t="s">
        <v>239</v>
      </c>
      <c r="E211" s="53" t="s">
        <v>55</v>
      </c>
      <c r="F211" s="54" t="s">
        <v>56</v>
      </c>
      <c r="G211" s="54" t="s">
        <v>57</v>
      </c>
      <c r="H211" s="54" t="s">
        <v>71</v>
      </c>
      <c r="I211" s="145"/>
      <c r="J211" s="270"/>
      <c r="K211" s="277"/>
      <c r="L211" s="272" t="s">
        <v>72</v>
      </c>
      <c r="M211" s="273"/>
      <c r="N211" s="274" t="s">
        <v>73</v>
      </c>
      <c r="O211" s="275"/>
      <c r="P211" s="274" t="s">
        <v>74</v>
      </c>
      <c r="Q211" s="275"/>
      <c r="R211" s="272" t="s">
        <v>75</v>
      </c>
      <c r="S211" s="273"/>
      <c r="T211" s="272" t="s">
        <v>76</v>
      </c>
      <c r="U211" s="273"/>
      <c r="V211" s="272" t="s">
        <v>77</v>
      </c>
      <c r="W211" s="273"/>
      <c r="X211" s="272" t="s">
        <v>78</v>
      </c>
      <c r="Y211" s="273"/>
      <c r="Z211" s="267"/>
      <c r="AA211" s="268"/>
      <c r="AB211" s="270"/>
      <c r="AC211" s="143"/>
      <c r="AE211" s="190"/>
      <c r="AF211" s="195"/>
      <c r="AG211" s="196"/>
      <c r="AH211" s="195"/>
      <c r="AI211" s="195"/>
      <c r="AJ211" s="195"/>
      <c r="AK211" s="195"/>
      <c r="AL211" s="190"/>
      <c r="AM211" s="293"/>
      <c r="AN211" s="295"/>
      <c r="AO211" s="293"/>
      <c r="AP211" s="293"/>
      <c r="AQ211" s="294"/>
      <c r="AR211" s="294"/>
      <c r="AS211" s="294"/>
      <c r="AT211" s="294"/>
      <c r="AU211" s="293"/>
      <c r="AV211" s="293"/>
      <c r="AW211" s="293"/>
      <c r="AX211" s="293"/>
      <c r="AY211" s="293"/>
      <c r="AZ211" s="293"/>
      <c r="BA211" s="293"/>
      <c r="BB211" s="293"/>
      <c r="BC211" s="293"/>
      <c r="BD211" s="293"/>
      <c r="BE211" s="293"/>
      <c r="BF211" s="203"/>
      <c r="BH211" s="190"/>
      <c r="BI211" s="220"/>
      <c r="BJ211" s="196"/>
      <c r="BK211" s="220"/>
      <c r="BL211" s="220"/>
      <c r="BM211" s="220"/>
      <c r="BN211" s="220"/>
      <c r="BO211" s="190"/>
      <c r="BP211" s="293"/>
      <c r="BQ211" s="295"/>
      <c r="BR211" s="293"/>
      <c r="BS211" s="293"/>
      <c r="BT211" s="294"/>
      <c r="BU211" s="294"/>
      <c r="BV211" s="294"/>
      <c r="BW211" s="294"/>
      <c r="BX211" s="293"/>
      <c r="BY211" s="293"/>
      <c r="BZ211" s="293"/>
      <c r="CA211" s="293"/>
      <c r="CB211" s="293"/>
      <c r="CC211" s="293"/>
      <c r="CD211" s="293"/>
      <c r="CE211" s="293"/>
      <c r="CF211" s="293"/>
      <c r="CG211" s="293"/>
      <c r="CH211" s="293"/>
      <c r="CI211" s="203"/>
    </row>
    <row r="212" spans="2:87" ht="16.5" thickTop="1" thickBot="1" x14ac:dyDescent="0.3">
      <c r="B212" s="142"/>
      <c r="C212" s="48">
        <v>1</v>
      </c>
      <c r="D212" s="154" t="str">
        <f>K213</f>
        <v>HIPOACUSIA  CONDUCTIVA Y/O  NEUROSENSORIAL</v>
      </c>
      <c r="E212" s="154">
        <f t="shared" ref="E212:F222" si="166">Z213</f>
        <v>191</v>
      </c>
      <c r="F212" s="155">
        <f t="shared" si="166"/>
        <v>187</v>
      </c>
      <c r="G212" s="155">
        <f>+Tabla156791011121314[[#This Row],[H]]+Tabla156791011121314[[#This Row],[M]]</f>
        <v>378</v>
      </c>
      <c r="H212" s="156">
        <f>G212/G223</f>
        <v>0.21023359288097887</v>
      </c>
      <c r="I212" s="145"/>
      <c r="J212" s="271"/>
      <c r="K212" s="278"/>
      <c r="L212" s="51" t="s">
        <v>55</v>
      </c>
      <c r="M212" s="86" t="s">
        <v>56</v>
      </c>
      <c r="N212" s="87" t="s">
        <v>55</v>
      </c>
      <c r="O212" s="86" t="s">
        <v>56</v>
      </c>
      <c r="P212" s="87" t="s">
        <v>55</v>
      </c>
      <c r="Q212" s="86" t="s">
        <v>56</v>
      </c>
      <c r="R212" s="87" t="s">
        <v>55</v>
      </c>
      <c r="S212" s="86" t="s">
        <v>56</v>
      </c>
      <c r="T212" s="87" t="s">
        <v>55</v>
      </c>
      <c r="U212" s="86" t="s">
        <v>56</v>
      </c>
      <c r="V212" s="87" t="s">
        <v>55</v>
      </c>
      <c r="W212" s="86" t="s">
        <v>56</v>
      </c>
      <c r="X212" s="87" t="s">
        <v>55</v>
      </c>
      <c r="Y212" s="88" t="s">
        <v>56</v>
      </c>
      <c r="Z212" s="89" t="s">
        <v>55</v>
      </c>
      <c r="AA212" s="90" t="s">
        <v>56</v>
      </c>
      <c r="AB212" s="271"/>
      <c r="AC212" s="143"/>
      <c r="AE212" s="190"/>
      <c r="AF212" s="197"/>
      <c r="AG212" s="190"/>
      <c r="AH212" s="190"/>
      <c r="AI212" s="190"/>
      <c r="AJ212" s="190"/>
      <c r="AK212" s="198"/>
      <c r="AL212" s="190"/>
      <c r="AM212" s="293"/>
      <c r="AN212" s="295"/>
      <c r="AO212" s="195"/>
      <c r="AP212" s="195"/>
      <c r="AQ212" s="195"/>
      <c r="AR212" s="195"/>
      <c r="AS212" s="195"/>
      <c r="AT212" s="195"/>
      <c r="AU212" s="195"/>
      <c r="AV212" s="195"/>
      <c r="AW212" s="195"/>
      <c r="AX212" s="195"/>
      <c r="AY212" s="195"/>
      <c r="AZ212" s="195"/>
      <c r="BA212" s="195"/>
      <c r="BB212" s="195"/>
      <c r="BC212" s="195"/>
      <c r="BD212" s="195"/>
      <c r="BE212" s="293"/>
      <c r="BF212" s="203"/>
      <c r="BH212" s="190"/>
      <c r="BI212" s="197"/>
      <c r="BJ212" s="190"/>
      <c r="BK212" s="190"/>
      <c r="BL212" s="190"/>
      <c r="BM212" s="190"/>
      <c r="BN212" s="198"/>
      <c r="BO212" s="190"/>
      <c r="BP212" s="293"/>
      <c r="BQ212" s="295"/>
      <c r="BR212" s="220"/>
      <c r="BS212" s="220"/>
      <c r="BT212" s="220"/>
      <c r="BU212" s="220"/>
      <c r="BV212" s="220"/>
      <c r="BW212" s="220"/>
      <c r="BX212" s="220"/>
      <c r="BY212" s="220"/>
      <c r="BZ212" s="220"/>
      <c r="CA212" s="220"/>
      <c r="CB212" s="220"/>
      <c r="CC212" s="220"/>
      <c r="CD212" s="220"/>
      <c r="CE212" s="220"/>
      <c r="CF212" s="220"/>
      <c r="CG212" s="220"/>
      <c r="CH212" s="293"/>
      <c r="CI212" s="203"/>
    </row>
    <row r="213" spans="2:87" ht="15.75" thickTop="1" x14ac:dyDescent="0.25">
      <c r="B213" s="142"/>
      <c r="C213" s="49">
        <v>2</v>
      </c>
      <c r="D213" s="157" t="str">
        <f t="shared" ref="D213:D221" si="167">K214</f>
        <v>DESVIACION DEL TABIQUE NASAL</v>
      </c>
      <c r="E213" s="157">
        <f t="shared" si="166"/>
        <v>112</v>
      </c>
      <c r="F213" s="158">
        <f t="shared" si="166"/>
        <v>69</v>
      </c>
      <c r="G213" s="158">
        <f>+Tabla156791011121314[[#This Row],[H]]+Tabla156791011121314[[#This Row],[M]]</f>
        <v>181</v>
      </c>
      <c r="H213" s="159">
        <f>G213/G223</f>
        <v>0.10066740823136819</v>
      </c>
      <c r="I213" s="145"/>
      <c r="J213" s="163">
        <v>1</v>
      </c>
      <c r="K213" s="164" t="s">
        <v>154</v>
      </c>
      <c r="L213" s="165">
        <v>0</v>
      </c>
      <c r="M213" s="166">
        <v>1</v>
      </c>
      <c r="N213" s="165">
        <v>2</v>
      </c>
      <c r="O213" s="166">
        <v>2</v>
      </c>
      <c r="P213" s="165">
        <v>2</v>
      </c>
      <c r="Q213" s="166">
        <v>3</v>
      </c>
      <c r="R213" s="165">
        <v>6</v>
      </c>
      <c r="S213" s="166">
        <v>6</v>
      </c>
      <c r="T213" s="165">
        <v>10</v>
      </c>
      <c r="U213" s="166">
        <v>3</v>
      </c>
      <c r="V213" s="165">
        <v>44</v>
      </c>
      <c r="W213" s="166">
        <v>49</v>
      </c>
      <c r="X213" s="165">
        <v>127</v>
      </c>
      <c r="Y213" s="166">
        <v>123</v>
      </c>
      <c r="Z213" s="167">
        <f t="shared" ref="Z213:AA224" si="168">L213+N213+P213+R213+T213+V213+X213</f>
        <v>191</v>
      </c>
      <c r="AA213" s="168">
        <f t="shared" si="168"/>
        <v>187</v>
      </c>
      <c r="AB213" s="169">
        <f>SUM(Z213:AA213)</f>
        <v>378</v>
      </c>
      <c r="AC213" s="143"/>
      <c r="AE213" s="190"/>
      <c r="AF213" s="197"/>
      <c r="AG213" s="190"/>
      <c r="AH213" s="190"/>
      <c r="AI213" s="190"/>
      <c r="AJ213" s="190"/>
      <c r="AK213" s="198"/>
      <c r="AL213" s="190"/>
      <c r="AM213" s="191"/>
      <c r="AN213" s="190"/>
      <c r="AO213" s="199"/>
      <c r="AP213" s="199"/>
      <c r="AQ213" s="199"/>
      <c r="AR213" s="199"/>
      <c r="AS213" s="199"/>
      <c r="AT213" s="199"/>
      <c r="AU213" s="199"/>
      <c r="AV213" s="199"/>
      <c r="AW213" s="199"/>
      <c r="AX213" s="199"/>
      <c r="AY213" s="199"/>
      <c r="AZ213" s="199"/>
      <c r="BA213" s="199"/>
      <c r="BB213" s="199"/>
      <c r="BC213" s="199"/>
      <c r="BD213" s="199"/>
      <c r="BE213" s="199"/>
      <c r="BF213" s="203"/>
      <c r="BH213" s="190"/>
      <c r="BI213" s="197"/>
      <c r="BJ213" s="190"/>
      <c r="BK213" s="190"/>
      <c r="BL213" s="190"/>
      <c r="BM213" s="190"/>
      <c r="BN213" s="198"/>
      <c r="BO213" s="190"/>
      <c r="BP213" s="191"/>
      <c r="BQ213" s="190"/>
      <c r="BR213" s="199"/>
      <c r="BS213" s="199"/>
      <c r="BT213" s="199"/>
      <c r="BU213" s="199"/>
      <c r="BV213" s="199"/>
      <c r="BW213" s="199"/>
      <c r="BX213" s="199"/>
      <c r="BY213" s="199"/>
      <c r="BZ213" s="199"/>
      <c r="CA213" s="199"/>
      <c r="CB213" s="199"/>
      <c r="CC213" s="199"/>
      <c r="CD213" s="199"/>
      <c r="CE213" s="199"/>
      <c r="CF213" s="199"/>
      <c r="CG213" s="199"/>
      <c r="CH213" s="199"/>
      <c r="CI213" s="203"/>
    </row>
    <row r="214" spans="2:87" x14ac:dyDescent="0.25">
      <c r="B214" s="142"/>
      <c r="C214" s="49">
        <v>3</v>
      </c>
      <c r="D214" s="157" t="str">
        <f t="shared" si="167"/>
        <v xml:space="preserve">RINITIS ALERGICA </v>
      </c>
      <c r="E214" s="157">
        <f t="shared" si="166"/>
        <v>45</v>
      </c>
      <c r="F214" s="158">
        <f t="shared" si="166"/>
        <v>100</v>
      </c>
      <c r="G214" s="158">
        <f>+Tabla156791011121314[[#This Row],[H]]+Tabla156791011121314[[#This Row],[M]]</f>
        <v>145</v>
      </c>
      <c r="H214" s="159">
        <f>G214/G223</f>
        <v>8.0645161290322578E-2</v>
      </c>
      <c r="I214" s="145"/>
      <c r="J214" s="170">
        <v>2</v>
      </c>
      <c r="K214" s="157" t="s">
        <v>240</v>
      </c>
      <c r="L214" s="171">
        <v>0</v>
      </c>
      <c r="M214" s="172">
        <v>0</v>
      </c>
      <c r="N214" s="171">
        <v>0</v>
      </c>
      <c r="O214" s="172">
        <v>0</v>
      </c>
      <c r="P214" s="171">
        <v>5</v>
      </c>
      <c r="Q214" s="172">
        <v>0</v>
      </c>
      <c r="R214" s="171">
        <v>13</v>
      </c>
      <c r="S214" s="172">
        <v>8</v>
      </c>
      <c r="T214" s="171">
        <v>17</v>
      </c>
      <c r="U214" s="172">
        <v>10</v>
      </c>
      <c r="V214" s="171">
        <v>51</v>
      </c>
      <c r="W214" s="172">
        <v>37</v>
      </c>
      <c r="X214" s="171">
        <v>26</v>
      </c>
      <c r="Y214" s="172">
        <v>14</v>
      </c>
      <c r="Z214" s="173">
        <f t="shared" si="168"/>
        <v>112</v>
      </c>
      <c r="AA214" s="174">
        <f t="shared" si="168"/>
        <v>69</v>
      </c>
      <c r="AB214" s="175">
        <f t="shared" ref="AB214:AB223" si="169">SUM(Z214:AA214)</f>
        <v>181</v>
      </c>
      <c r="AC214" s="143"/>
      <c r="AE214" s="190"/>
      <c r="AF214" s="197"/>
      <c r="AG214" s="190"/>
      <c r="AH214" s="190"/>
      <c r="AI214" s="190"/>
      <c r="AJ214" s="190"/>
      <c r="AK214" s="198"/>
      <c r="AL214" s="190"/>
      <c r="AM214" s="191"/>
      <c r="AN214" s="190"/>
      <c r="AO214" s="199"/>
      <c r="AP214" s="199"/>
      <c r="AQ214" s="199"/>
      <c r="AR214" s="199"/>
      <c r="AS214" s="199"/>
      <c r="AT214" s="199"/>
      <c r="AU214" s="199"/>
      <c r="AV214" s="199"/>
      <c r="AW214" s="199"/>
      <c r="AX214" s="199"/>
      <c r="AY214" s="199"/>
      <c r="AZ214" s="199"/>
      <c r="BA214" s="199"/>
      <c r="BB214" s="199"/>
      <c r="BC214" s="199"/>
      <c r="BD214" s="199"/>
      <c r="BE214" s="199"/>
      <c r="BF214" s="203"/>
      <c r="BH214" s="190"/>
      <c r="BI214" s="197"/>
      <c r="BJ214" s="190"/>
      <c r="BK214" s="190"/>
      <c r="BL214" s="190"/>
      <c r="BM214" s="190"/>
      <c r="BN214" s="198"/>
      <c r="BO214" s="190"/>
      <c r="BP214" s="191"/>
      <c r="BQ214" s="190"/>
      <c r="BR214" s="199"/>
      <c r="BS214" s="199"/>
      <c r="BT214" s="199"/>
      <c r="BU214" s="199"/>
      <c r="BV214" s="199"/>
      <c r="BW214" s="199"/>
      <c r="BX214" s="199"/>
      <c r="BY214" s="199"/>
      <c r="BZ214" s="199"/>
      <c r="CA214" s="199"/>
      <c r="CB214" s="199"/>
      <c r="CC214" s="199"/>
      <c r="CD214" s="199"/>
      <c r="CE214" s="199"/>
      <c r="CF214" s="199"/>
      <c r="CG214" s="199"/>
      <c r="CH214" s="199"/>
      <c r="CI214" s="203"/>
    </row>
    <row r="215" spans="2:87" x14ac:dyDescent="0.25">
      <c r="B215" s="142"/>
      <c r="C215" s="49">
        <v>4</v>
      </c>
      <c r="D215" s="157" t="str">
        <f t="shared" si="167"/>
        <v>CERUMEN IMPACTADO</v>
      </c>
      <c r="E215" s="157">
        <f t="shared" si="166"/>
        <v>57</v>
      </c>
      <c r="F215" s="158">
        <f t="shared" si="166"/>
        <v>62</v>
      </c>
      <c r="G215" s="158">
        <f>+Tabla156791011121314[[#This Row],[H]]+Tabla156791011121314[[#This Row],[M]]</f>
        <v>119</v>
      </c>
      <c r="H215" s="159">
        <f>G215/G223</f>
        <v>6.6184649610678534E-2</v>
      </c>
      <c r="I215" s="145"/>
      <c r="J215" s="176">
        <v>3</v>
      </c>
      <c r="K215" s="177" t="s">
        <v>241</v>
      </c>
      <c r="L215" s="171">
        <v>0</v>
      </c>
      <c r="M215" s="172">
        <v>0</v>
      </c>
      <c r="N215" s="171">
        <v>2</v>
      </c>
      <c r="O215" s="172">
        <v>3</v>
      </c>
      <c r="P215" s="171">
        <v>8</v>
      </c>
      <c r="Q215" s="172">
        <v>7</v>
      </c>
      <c r="R215" s="171">
        <v>10</v>
      </c>
      <c r="S215" s="172">
        <v>15</v>
      </c>
      <c r="T215" s="171">
        <v>4</v>
      </c>
      <c r="U215" s="172">
        <v>13</v>
      </c>
      <c r="V215" s="171">
        <v>12</v>
      </c>
      <c r="W215" s="172">
        <v>40</v>
      </c>
      <c r="X215" s="171">
        <v>9</v>
      </c>
      <c r="Y215" s="172">
        <v>22</v>
      </c>
      <c r="Z215" s="173">
        <f t="shared" si="168"/>
        <v>45</v>
      </c>
      <c r="AA215" s="174">
        <f t="shared" si="168"/>
        <v>100</v>
      </c>
      <c r="AB215" s="175">
        <f t="shared" si="169"/>
        <v>145</v>
      </c>
      <c r="AC215" s="143"/>
      <c r="AE215" s="190"/>
      <c r="AF215" s="197"/>
      <c r="AG215" s="190"/>
      <c r="AH215" s="190"/>
      <c r="AI215" s="190"/>
      <c r="AJ215" s="190"/>
      <c r="AK215" s="198"/>
      <c r="AL215" s="190"/>
      <c r="AM215" s="191"/>
      <c r="AN215" s="190"/>
      <c r="AO215" s="199"/>
      <c r="AP215" s="199"/>
      <c r="AQ215" s="199"/>
      <c r="AR215" s="199"/>
      <c r="AS215" s="199"/>
      <c r="AT215" s="199"/>
      <c r="AU215" s="199"/>
      <c r="AV215" s="199"/>
      <c r="AW215" s="199"/>
      <c r="AX215" s="199"/>
      <c r="AY215" s="199"/>
      <c r="AZ215" s="199"/>
      <c r="BA215" s="199"/>
      <c r="BB215" s="199"/>
      <c r="BC215" s="199"/>
      <c r="BD215" s="199"/>
      <c r="BE215" s="199"/>
      <c r="BF215" s="203"/>
      <c r="BH215" s="190"/>
      <c r="BI215" s="197"/>
      <c r="BJ215" s="190"/>
      <c r="BK215" s="190"/>
      <c r="BL215" s="190"/>
      <c r="BM215" s="190"/>
      <c r="BN215" s="198"/>
      <c r="BO215" s="190"/>
      <c r="BP215" s="191"/>
      <c r="BQ215" s="190"/>
      <c r="BR215" s="199"/>
      <c r="BS215" s="199"/>
      <c r="BT215" s="199"/>
      <c r="BU215" s="199"/>
      <c r="BV215" s="199"/>
      <c r="BW215" s="199"/>
      <c r="BX215" s="199"/>
      <c r="BY215" s="199"/>
      <c r="BZ215" s="199"/>
      <c r="CA215" s="199"/>
      <c r="CB215" s="199"/>
      <c r="CC215" s="199"/>
      <c r="CD215" s="199"/>
      <c r="CE215" s="199"/>
      <c r="CF215" s="199"/>
      <c r="CG215" s="199"/>
      <c r="CH215" s="199"/>
      <c r="CI215" s="203"/>
    </row>
    <row r="216" spans="2:87" x14ac:dyDescent="0.25">
      <c r="B216" s="142"/>
      <c r="C216" s="49">
        <v>5</v>
      </c>
      <c r="D216" s="157" t="str">
        <f t="shared" si="167"/>
        <v>TINNITUS</v>
      </c>
      <c r="E216" s="157">
        <f t="shared" si="166"/>
        <v>37</v>
      </c>
      <c r="F216" s="158">
        <f t="shared" si="166"/>
        <v>56</v>
      </c>
      <c r="G216" s="158">
        <f>+Tabla156791011121314[[#This Row],[H]]+Tabla156791011121314[[#This Row],[M]]</f>
        <v>93</v>
      </c>
      <c r="H216" s="159">
        <f>G216/G223</f>
        <v>5.1724137931034482E-2</v>
      </c>
      <c r="I216" s="145"/>
      <c r="J216" s="170">
        <v>4</v>
      </c>
      <c r="K216" s="157" t="s">
        <v>242</v>
      </c>
      <c r="L216" s="171">
        <v>0</v>
      </c>
      <c r="M216" s="172">
        <v>0</v>
      </c>
      <c r="N216" s="171">
        <v>4</v>
      </c>
      <c r="O216" s="172">
        <v>1</v>
      </c>
      <c r="P216" s="171">
        <v>15</v>
      </c>
      <c r="Q216" s="172">
        <v>5</v>
      </c>
      <c r="R216" s="171">
        <v>2</v>
      </c>
      <c r="S216" s="172">
        <v>4</v>
      </c>
      <c r="T216" s="171">
        <v>1</v>
      </c>
      <c r="U216" s="172">
        <v>4</v>
      </c>
      <c r="V216" s="171">
        <v>8</v>
      </c>
      <c r="W216" s="172">
        <v>15</v>
      </c>
      <c r="X216" s="171">
        <v>27</v>
      </c>
      <c r="Y216" s="172">
        <v>33</v>
      </c>
      <c r="Z216" s="173">
        <f t="shared" si="168"/>
        <v>57</v>
      </c>
      <c r="AA216" s="174">
        <f t="shared" si="168"/>
        <v>62</v>
      </c>
      <c r="AB216" s="175">
        <f t="shared" si="169"/>
        <v>119</v>
      </c>
      <c r="AC216" s="143"/>
      <c r="AE216" s="190"/>
      <c r="AF216" s="197"/>
      <c r="AG216" s="190"/>
      <c r="AH216" s="190"/>
      <c r="AI216" s="190"/>
      <c r="AJ216" s="190"/>
      <c r="AK216" s="198"/>
      <c r="AL216" s="190"/>
      <c r="AM216" s="191"/>
      <c r="AN216" s="190"/>
      <c r="AO216" s="199"/>
      <c r="AP216" s="199"/>
      <c r="AQ216" s="199"/>
      <c r="AR216" s="199"/>
      <c r="AS216" s="199"/>
      <c r="AT216" s="199"/>
      <c r="AU216" s="199"/>
      <c r="AV216" s="199"/>
      <c r="AW216" s="199"/>
      <c r="AX216" s="199"/>
      <c r="AY216" s="199"/>
      <c r="AZ216" s="199"/>
      <c r="BA216" s="199"/>
      <c r="BB216" s="199"/>
      <c r="BC216" s="199"/>
      <c r="BD216" s="199"/>
      <c r="BE216" s="199"/>
      <c r="BF216" s="203"/>
      <c r="BH216" s="190"/>
      <c r="BI216" s="197"/>
      <c r="BJ216" s="190"/>
      <c r="BK216" s="190"/>
      <c r="BL216" s="190"/>
      <c r="BM216" s="190"/>
      <c r="BN216" s="198"/>
      <c r="BO216" s="190"/>
      <c r="BP216" s="191"/>
      <c r="BQ216" s="190"/>
      <c r="BR216" s="199"/>
      <c r="BS216" s="199"/>
      <c r="BT216" s="199"/>
      <c r="BU216" s="199"/>
      <c r="BV216" s="199"/>
      <c r="BW216" s="199"/>
      <c r="BX216" s="199"/>
      <c r="BY216" s="199"/>
      <c r="BZ216" s="199"/>
      <c r="CA216" s="199"/>
      <c r="CB216" s="199"/>
      <c r="CC216" s="199"/>
      <c r="CD216" s="199"/>
      <c r="CE216" s="199"/>
      <c r="CF216" s="199"/>
      <c r="CG216" s="199"/>
      <c r="CH216" s="199"/>
      <c r="CI216" s="203"/>
    </row>
    <row r="217" spans="2:87" x14ac:dyDescent="0.25">
      <c r="B217" s="142"/>
      <c r="C217" s="49">
        <v>6</v>
      </c>
      <c r="D217" s="157" t="str">
        <f t="shared" si="167"/>
        <v>HIPERTROFIA DE LOS CORNETES NASALES</v>
      </c>
      <c r="E217" s="157">
        <f t="shared" si="166"/>
        <v>23</v>
      </c>
      <c r="F217" s="158">
        <f t="shared" si="166"/>
        <v>39</v>
      </c>
      <c r="G217" s="158">
        <f>+Tabla156791011121314[[#This Row],[H]]+Tabla156791011121314[[#This Row],[M]]</f>
        <v>62</v>
      </c>
      <c r="H217" s="159">
        <f>G217/G223</f>
        <v>3.4482758620689655E-2</v>
      </c>
      <c r="I217" s="145"/>
      <c r="J217" s="176">
        <v>5</v>
      </c>
      <c r="K217" s="177" t="s">
        <v>243</v>
      </c>
      <c r="L217" s="171">
        <v>0</v>
      </c>
      <c r="M217" s="172">
        <v>0</v>
      </c>
      <c r="N217" s="171">
        <v>0</v>
      </c>
      <c r="O217" s="172">
        <v>0</v>
      </c>
      <c r="P217" s="171">
        <v>0</v>
      </c>
      <c r="Q217" s="172">
        <v>0</v>
      </c>
      <c r="R217" s="171">
        <v>0</v>
      </c>
      <c r="S217" s="172">
        <v>0</v>
      </c>
      <c r="T217" s="171">
        <v>2</v>
      </c>
      <c r="U217" s="172">
        <v>1</v>
      </c>
      <c r="V217" s="171">
        <v>15</v>
      </c>
      <c r="W217" s="172">
        <v>21</v>
      </c>
      <c r="X217" s="171">
        <v>20</v>
      </c>
      <c r="Y217" s="172">
        <v>34</v>
      </c>
      <c r="Z217" s="173">
        <f t="shared" si="168"/>
        <v>37</v>
      </c>
      <c r="AA217" s="174">
        <f t="shared" si="168"/>
        <v>56</v>
      </c>
      <c r="AB217" s="175">
        <f t="shared" si="169"/>
        <v>93</v>
      </c>
      <c r="AC217" s="143"/>
      <c r="AE217" s="190"/>
      <c r="AF217" s="197"/>
      <c r="AG217" s="190"/>
      <c r="AH217" s="190"/>
      <c r="AI217" s="190"/>
      <c r="AJ217" s="190"/>
      <c r="AK217" s="198"/>
      <c r="AL217" s="190"/>
      <c r="AM217" s="191"/>
      <c r="AN217" s="190"/>
      <c r="AO217" s="199"/>
      <c r="AP217" s="199"/>
      <c r="AQ217" s="199"/>
      <c r="AR217" s="199"/>
      <c r="AS217" s="199"/>
      <c r="AT217" s="199"/>
      <c r="AU217" s="199"/>
      <c r="AV217" s="199"/>
      <c r="AW217" s="199"/>
      <c r="AX217" s="199"/>
      <c r="AY217" s="199"/>
      <c r="AZ217" s="199"/>
      <c r="BA217" s="199"/>
      <c r="BB217" s="199"/>
      <c r="BC217" s="199"/>
      <c r="BD217" s="199"/>
      <c r="BE217" s="199"/>
      <c r="BF217" s="203"/>
      <c r="BH217" s="190"/>
      <c r="BI217" s="197"/>
      <c r="BJ217" s="190"/>
      <c r="BK217" s="190"/>
      <c r="BL217" s="190"/>
      <c r="BM217" s="190"/>
      <c r="BN217" s="198"/>
      <c r="BO217" s="190"/>
      <c r="BP217" s="191"/>
      <c r="BQ217" s="190"/>
      <c r="BR217" s="199"/>
      <c r="BS217" s="199"/>
      <c r="BT217" s="199"/>
      <c r="BU217" s="199"/>
      <c r="BV217" s="199"/>
      <c r="BW217" s="199"/>
      <c r="BX217" s="199"/>
      <c r="BY217" s="199"/>
      <c r="BZ217" s="199"/>
      <c r="CA217" s="199"/>
      <c r="CB217" s="199"/>
      <c r="CC217" s="199"/>
      <c r="CD217" s="199"/>
      <c r="CE217" s="199"/>
      <c r="CF217" s="199"/>
      <c r="CG217" s="199"/>
      <c r="CH217" s="199"/>
      <c r="CI217" s="203"/>
    </row>
    <row r="218" spans="2:87" x14ac:dyDescent="0.25">
      <c r="B218" s="142"/>
      <c r="C218" s="49">
        <v>7</v>
      </c>
      <c r="D218" s="157" t="str">
        <f t="shared" si="167"/>
        <v>HIPERTROFIA DE LAS AMIGDALAS CON HIPERTROFIA DE LAS ADENOIDES</v>
      </c>
      <c r="E218" s="157">
        <f t="shared" si="166"/>
        <v>35</v>
      </c>
      <c r="F218" s="158">
        <f t="shared" si="166"/>
        <v>25</v>
      </c>
      <c r="G218" s="158">
        <f>+Tabla156791011121314[[#This Row],[H]]+Tabla156791011121314[[#This Row],[M]]</f>
        <v>60</v>
      </c>
      <c r="H218" s="159">
        <f>G218/G223</f>
        <v>3.3370411568409343E-2</v>
      </c>
      <c r="I218" s="145"/>
      <c r="J218" s="170">
        <v>6</v>
      </c>
      <c r="K218" s="157" t="s">
        <v>244</v>
      </c>
      <c r="L218" s="171">
        <v>0</v>
      </c>
      <c r="M218" s="172">
        <v>0</v>
      </c>
      <c r="N218" s="171">
        <v>1</v>
      </c>
      <c r="O218" s="172">
        <v>0</v>
      </c>
      <c r="P218" s="171">
        <v>3</v>
      </c>
      <c r="Q218" s="172">
        <v>3</v>
      </c>
      <c r="R218" s="171">
        <v>5</v>
      </c>
      <c r="S218" s="172">
        <v>0</v>
      </c>
      <c r="T218" s="171">
        <v>1</v>
      </c>
      <c r="U218" s="172">
        <v>10</v>
      </c>
      <c r="V218" s="171">
        <v>12</v>
      </c>
      <c r="W218" s="172">
        <v>18</v>
      </c>
      <c r="X218" s="171">
        <v>1</v>
      </c>
      <c r="Y218" s="172">
        <v>8</v>
      </c>
      <c r="Z218" s="173">
        <f t="shared" si="168"/>
        <v>23</v>
      </c>
      <c r="AA218" s="174">
        <f t="shared" si="168"/>
        <v>39</v>
      </c>
      <c r="AB218" s="175">
        <f t="shared" si="169"/>
        <v>62</v>
      </c>
      <c r="AC218" s="143"/>
      <c r="AE218" s="190"/>
      <c r="AF218" s="197"/>
      <c r="AG218" s="190"/>
      <c r="AH218" s="190"/>
      <c r="AI218" s="190"/>
      <c r="AJ218" s="190"/>
      <c r="AK218" s="198"/>
      <c r="AL218" s="190"/>
      <c r="AM218" s="191"/>
      <c r="AN218" s="190"/>
      <c r="AO218" s="199"/>
      <c r="AP218" s="199"/>
      <c r="AQ218" s="199"/>
      <c r="AR218" s="199"/>
      <c r="AS218" s="199"/>
      <c r="AT218" s="199"/>
      <c r="AU218" s="199"/>
      <c r="AV218" s="199"/>
      <c r="AW218" s="199"/>
      <c r="AX218" s="199"/>
      <c r="AY218" s="199"/>
      <c r="AZ218" s="199"/>
      <c r="BA218" s="199"/>
      <c r="BB218" s="199"/>
      <c r="BC218" s="199"/>
      <c r="BD218" s="199"/>
      <c r="BE218" s="199"/>
      <c r="BF218" s="203"/>
      <c r="BH218" s="190"/>
      <c r="BI218" s="197"/>
      <c r="BJ218" s="190"/>
      <c r="BK218" s="190"/>
      <c r="BL218" s="190"/>
      <c r="BM218" s="190"/>
      <c r="BN218" s="198"/>
      <c r="BO218" s="190"/>
      <c r="BP218" s="191"/>
      <c r="BQ218" s="190"/>
      <c r="BR218" s="199"/>
      <c r="BS218" s="199"/>
      <c r="BT218" s="199"/>
      <c r="BU218" s="199"/>
      <c r="BV218" s="199"/>
      <c r="BW218" s="199"/>
      <c r="BX218" s="199"/>
      <c r="BY218" s="199"/>
      <c r="BZ218" s="199"/>
      <c r="CA218" s="199"/>
      <c r="CB218" s="199"/>
      <c r="CC218" s="199"/>
      <c r="CD218" s="199"/>
      <c r="CE218" s="199"/>
      <c r="CF218" s="199"/>
      <c r="CG218" s="199"/>
      <c r="CH218" s="199"/>
      <c r="CI218" s="203"/>
    </row>
    <row r="219" spans="2:87" x14ac:dyDescent="0.25">
      <c r="B219" s="142"/>
      <c r="C219" s="49">
        <v>8</v>
      </c>
      <c r="D219" s="157" t="str">
        <f t="shared" si="167"/>
        <v>OTITIS MEDIA</v>
      </c>
      <c r="E219" s="157">
        <f t="shared" si="166"/>
        <v>25</v>
      </c>
      <c r="F219" s="158">
        <f t="shared" si="166"/>
        <v>28</v>
      </c>
      <c r="G219" s="158">
        <f>+Tabla156791011121314[[#This Row],[H]]+Tabla156791011121314[[#This Row],[M]]</f>
        <v>53</v>
      </c>
      <c r="H219" s="159">
        <f>G219/G223</f>
        <v>2.9477196885428252E-2</v>
      </c>
      <c r="I219" s="145"/>
      <c r="J219" s="176">
        <v>7</v>
      </c>
      <c r="K219" s="177" t="s">
        <v>245</v>
      </c>
      <c r="L219" s="171">
        <v>1</v>
      </c>
      <c r="M219" s="172">
        <v>0</v>
      </c>
      <c r="N219" s="171">
        <v>17</v>
      </c>
      <c r="O219" s="172">
        <v>11</v>
      </c>
      <c r="P219" s="171">
        <v>14</v>
      </c>
      <c r="Q219" s="172">
        <v>11</v>
      </c>
      <c r="R219" s="171">
        <v>3</v>
      </c>
      <c r="S219" s="172">
        <v>3</v>
      </c>
      <c r="T219" s="171">
        <v>0</v>
      </c>
      <c r="U219" s="172">
        <v>0</v>
      </c>
      <c r="V219" s="171">
        <v>0</v>
      </c>
      <c r="W219" s="172">
        <v>0</v>
      </c>
      <c r="X219" s="171">
        <v>0</v>
      </c>
      <c r="Y219" s="172">
        <v>0</v>
      </c>
      <c r="Z219" s="173">
        <f t="shared" si="168"/>
        <v>35</v>
      </c>
      <c r="AA219" s="174">
        <f t="shared" si="168"/>
        <v>25</v>
      </c>
      <c r="AB219" s="175">
        <f t="shared" si="169"/>
        <v>60</v>
      </c>
      <c r="AC219" s="143"/>
      <c r="AE219" s="190"/>
      <c r="AF219" s="197"/>
      <c r="AG219" s="190"/>
      <c r="AH219" s="190"/>
      <c r="AI219" s="190"/>
      <c r="AJ219" s="190"/>
      <c r="AK219" s="198"/>
      <c r="AL219" s="190"/>
      <c r="AM219" s="191"/>
      <c r="AN219" s="190"/>
      <c r="AO219" s="199"/>
      <c r="AP219" s="199"/>
      <c r="AQ219" s="199"/>
      <c r="AR219" s="199"/>
      <c r="AS219" s="199"/>
      <c r="AT219" s="199"/>
      <c r="AU219" s="199"/>
      <c r="AV219" s="199"/>
      <c r="AW219" s="199"/>
      <c r="AX219" s="199"/>
      <c r="AY219" s="199"/>
      <c r="AZ219" s="199"/>
      <c r="BA219" s="199"/>
      <c r="BB219" s="199"/>
      <c r="BC219" s="199"/>
      <c r="BD219" s="199"/>
      <c r="BE219" s="199"/>
      <c r="BF219" s="203"/>
      <c r="BH219" s="190"/>
      <c r="BI219" s="197"/>
      <c r="BJ219" s="190"/>
      <c r="BK219" s="190"/>
      <c r="BL219" s="190"/>
      <c r="BM219" s="190"/>
      <c r="BN219" s="198"/>
      <c r="BO219" s="190"/>
      <c r="BP219" s="191"/>
      <c r="BQ219" s="190"/>
      <c r="BR219" s="199"/>
      <c r="BS219" s="199"/>
      <c r="BT219" s="199"/>
      <c r="BU219" s="199"/>
      <c r="BV219" s="199"/>
      <c r="BW219" s="199"/>
      <c r="BX219" s="199"/>
      <c r="BY219" s="199"/>
      <c r="BZ219" s="199"/>
      <c r="CA219" s="199"/>
      <c r="CB219" s="199"/>
      <c r="CC219" s="199"/>
      <c r="CD219" s="199"/>
      <c r="CE219" s="199"/>
      <c r="CF219" s="199"/>
      <c r="CG219" s="199"/>
      <c r="CH219" s="199"/>
      <c r="CI219" s="203"/>
    </row>
    <row r="220" spans="2:87" x14ac:dyDescent="0.25">
      <c r="B220" s="142"/>
      <c r="C220" s="49">
        <v>9</v>
      </c>
      <c r="D220" s="157" t="str">
        <f t="shared" si="167"/>
        <v>TRASTORNOS DE LA ARTICULACION TEMPOROMAXILAR</v>
      </c>
      <c r="E220" s="157">
        <f t="shared" si="166"/>
        <v>6</v>
      </c>
      <c r="F220" s="158">
        <f t="shared" si="166"/>
        <v>30</v>
      </c>
      <c r="G220" s="158">
        <f>+Tabla156791011121314[[#This Row],[H]]+Tabla156791011121314[[#This Row],[M]]</f>
        <v>36</v>
      </c>
      <c r="H220" s="159">
        <f>G220/G223</f>
        <v>2.0022246941045607E-2</v>
      </c>
      <c r="I220" s="145"/>
      <c r="J220" s="170">
        <v>8</v>
      </c>
      <c r="K220" s="157" t="s">
        <v>246</v>
      </c>
      <c r="L220" s="171">
        <v>0</v>
      </c>
      <c r="M220" s="172">
        <v>0</v>
      </c>
      <c r="N220" s="171">
        <v>0</v>
      </c>
      <c r="O220" s="172">
        <v>2</v>
      </c>
      <c r="P220" s="171">
        <v>5</v>
      </c>
      <c r="Q220" s="172">
        <v>4</v>
      </c>
      <c r="R220" s="171">
        <v>4</v>
      </c>
      <c r="S220" s="172">
        <v>5</v>
      </c>
      <c r="T220" s="171">
        <v>1</v>
      </c>
      <c r="U220" s="172">
        <v>1</v>
      </c>
      <c r="V220" s="171">
        <v>9</v>
      </c>
      <c r="W220" s="172">
        <v>13</v>
      </c>
      <c r="X220" s="171">
        <v>6</v>
      </c>
      <c r="Y220" s="172">
        <v>3</v>
      </c>
      <c r="Z220" s="173">
        <f t="shared" si="168"/>
        <v>25</v>
      </c>
      <c r="AA220" s="174">
        <f t="shared" si="168"/>
        <v>28</v>
      </c>
      <c r="AB220" s="175">
        <f t="shared" si="169"/>
        <v>53</v>
      </c>
      <c r="AC220" s="143"/>
      <c r="AE220" s="190"/>
      <c r="AF220" s="197"/>
      <c r="AG220" s="190"/>
      <c r="AH220" s="190"/>
      <c r="AI220" s="190"/>
      <c r="AJ220" s="190"/>
      <c r="AK220" s="198"/>
      <c r="AL220" s="190"/>
      <c r="AM220" s="191"/>
      <c r="AN220" s="190"/>
      <c r="AO220" s="199"/>
      <c r="AP220" s="199"/>
      <c r="AQ220" s="199"/>
      <c r="AR220" s="199"/>
      <c r="AS220" s="199"/>
      <c r="AT220" s="199"/>
      <c r="AU220" s="199"/>
      <c r="AV220" s="199"/>
      <c r="AW220" s="199"/>
      <c r="AX220" s="199"/>
      <c r="AY220" s="199"/>
      <c r="AZ220" s="199"/>
      <c r="BA220" s="199"/>
      <c r="BB220" s="199"/>
      <c r="BC220" s="199"/>
      <c r="BD220" s="199"/>
      <c r="BE220" s="199"/>
      <c r="BF220" s="203"/>
      <c r="BH220" s="190"/>
      <c r="BI220" s="197"/>
      <c r="BJ220" s="190"/>
      <c r="BK220" s="190"/>
      <c r="BL220" s="190"/>
      <c r="BM220" s="190"/>
      <c r="BN220" s="198"/>
      <c r="BO220" s="190"/>
      <c r="BP220" s="191"/>
      <c r="BQ220" s="190"/>
      <c r="BR220" s="199"/>
      <c r="BS220" s="199"/>
      <c r="BT220" s="199"/>
      <c r="BU220" s="199"/>
      <c r="BV220" s="199"/>
      <c r="BW220" s="199"/>
      <c r="BX220" s="199"/>
      <c r="BY220" s="199"/>
      <c r="BZ220" s="199"/>
      <c r="CA220" s="199"/>
      <c r="CB220" s="199"/>
      <c r="CC220" s="199"/>
      <c r="CD220" s="199"/>
      <c r="CE220" s="199"/>
      <c r="CF220" s="199"/>
      <c r="CG220" s="199"/>
      <c r="CH220" s="199"/>
      <c r="CI220" s="203"/>
    </row>
    <row r="221" spans="2:87" x14ac:dyDescent="0.25">
      <c r="B221" s="142"/>
      <c r="C221" s="49">
        <v>10</v>
      </c>
      <c r="D221" s="157" t="str">
        <f t="shared" si="167"/>
        <v>VERTIGO PAROXISTICO BENIGNO</v>
      </c>
      <c r="E221" s="157">
        <f t="shared" si="166"/>
        <v>15</v>
      </c>
      <c r="F221" s="158">
        <f t="shared" si="166"/>
        <v>21</v>
      </c>
      <c r="G221" s="158">
        <f>+Tabla156791011121314[[#This Row],[H]]+Tabla156791011121314[[#This Row],[M]]</f>
        <v>36</v>
      </c>
      <c r="H221" s="159">
        <f>G221/G223</f>
        <v>2.0022246941045607E-2</v>
      </c>
      <c r="I221" s="145"/>
      <c r="J221" s="176">
        <v>9</v>
      </c>
      <c r="K221" s="177" t="s">
        <v>153</v>
      </c>
      <c r="L221" s="171">
        <v>0</v>
      </c>
      <c r="M221" s="172">
        <v>0</v>
      </c>
      <c r="N221" s="171">
        <v>0</v>
      </c>
      <c r="O221" s="172">
        <v>0</v>
      </c>
      <c r="P221" s="171">
        <v>0</v>
      </c>
      <c r="Q221" s="172">
        <v>0</v>
      </c>
      <c r="R221" s="171">
        <v>0</v>
      </c>
      <c r="S221" s="172">
        <v>3</v>
      </c>
      <c r="T221" s="171">
        <v>0</v>
      </c>
      <c r="U221" s="172">
        <v>2</v>
      </c>
      <c r="V221" s="171">
        <v>4</v>
      </c>
      <c r="W221" s="172">
        <v>13</v>
      </c>
      <c r="X221" s="171">
        <v>2</v>
      </c>
      <c r="Y221" s="172">
        <v>12</v>
      </c>
      <c r="Z221" s="173">
        <f t="shared" si="168"/>
        <v>6</v>
      </c>
      <c r="AA221" s="174">
        <f t="shared" si="168"/>
        <v>30</v>
      </c>
      <c r="AB221" s="175">
        <f t="shared" si="169"/>
        <v>36</v>
      </c>
      <c r="AC221" s="143"/>
      <c r="AE221" s="190"/>
      <c r="AF221" s="197"/>
      <c r="AG221" s="190"/>
      <c r="AH221" s="190"/>
      <c r="AI221" s="190"/>
      <c r="AJ221" s="190"/>
      <c r="AK221" s="198"/>
      <c r="AL221" s="190"/>
      <c r="AM221" s="191"/>
      <c r="AN221" s="190"/>
      <c r="AO221" s="199"/>
      <c r="AP221" s="199"/>
      <c r="AQ221" s="199"/>
      <c r="AR221" s="199"/>
      <c r="AS221" s="199"/>
      <c r="AT221" s="199"/>
      <c r="AU221" s="199"/>
      <c r="AV221" s="199"/>
      <c r="AW221" s="199"/>
      <c r="AX221" s="199"/>
      <c r="AY221" s="199"/>
      <c r="AZ221" s="199"/>
      <c r="BA221" s="199"/>
      <c r="BB221" s="199"/>
      <c r="BC221" s="199"/>
      <c r="BD221" s="199"/>
      <c r="BE221" s="199"/>
      <c r="BF221" s="203"/>
      <c r="BG221" s="203"/>
      <c r="BH221" s="190"/>
      <c r="BI221" s="197"/>
      <c r="BJ221" s="190"/>
      <c r="BK221" s="190"/>
      <c r="BL221" s="190"/>
      <c r="BM221" s="190"/>
      <c r="BN221" s="198"/>
      <c r="BO221" s="190"/>
      <c r="BP221" s="191"/>
      <c r="BQ221" s="190"/>
      <c r="BR221" s="199"/>
      <c r="BS221" s="199"/>
      <c r="BT221" s="199"/>
      <c r="BU221" s="199"/>
      <c r="BV221" s="199"/>
      <c r="BW221" s="199"/>
      <c r="BX221" s="199"/>
      <c r="BY221" s="199"/>
      <c r="BZ221" s="199"/>
      <c r="CA221" s="199"/>
      <c r="CB221" s="199"/>
      <c r="CC221" s="199"/>
      <c r="CD221" s="199"/>
      <c r="CE221" s="199"/>
      <c r="CF221" s="199"/>
      <c r="CG221" s="199"/>
      <c r="CH221" s="199"/>
      <c r="CI221" s="203"/>
    </row>
    <row r="222" spans="2:87" ht="15.75" thickBot="1" x14ac:dyDescent="0.3">
      <c r="B222" s="142"/>
      <c r="C222" s="50"/>
      <c r="D222" s="160" t="s">
        <v>89</v>
      </c>
      <c r="E222" s="160">
        <f t="shared" si="166"/>
        <v>270</v>
      </c>
      <c r="F222" s="161">
        <f t="shared" si="166"/>
        <v>365</v>
      </c>
      <c r="G222" s="161">
        <f>+Tabla156791011121314[[#This Row],[H]]+Tabla156791011121314[[#This Row],[M]]</f>
        <v>635</v>
      </c>
      <c r="H222" s="162">
        <f>G222/G223</f>
        <v>0.35317018909899889</v>
      </c>
      <c r="I222" s="147"/>
      <c r="J222" s="170">
        <v>10</v>
      </c>
      <c r="K222" s="157" t="s">
        <v>247</v>
      </c>
      <c r="L222" s="171">
        <v>0</v>
      </c>
      <c r="M222" s="172">
        <v>0</v>
      </c>
      <c r="N222" s="171">
        <v>0</v>
      </c>
      <c r="O222" s="172">
        <v>0</v>
      </c>
      <c r="P222" s="171">
        <v>0</v>
      </c>
      <c r="Q222" s="172">
        <v>0</v>
      </c>
      <c r="R222" s="171">
        <v>0</v>
      </c>
      <c r="S222" s="172">
        <v>0</v>
      </c>
      <c r="T222" s="171">
        <v>0</v>
      </c>
      <c r="U222" s="172">
        <v>0</v>
      </c>
      <c r="V222" s="171">
        <v>10</v>
      </c>
      <c r="W222" s="172">
        <v>5</v>
      </c>
      <c r="X222" s="171">
        <v>5</v>
      </c>
      <c r="Y222" s="172">
        <v>16</v>
      </c>
      <c r="Z222" s="173">
        <f t="shared" si="168"/>
        <v>15</v>
      </c>
      <c r="AA222" s="174">
        <f t="shared" si="168"/>
        <v>21</v>
      </c>
      <c r="AB222" s="175">
        <f t="shared" si="169"/>
        <v>36</v>
      </c>
      <c r="AC222" s="143"/>
      <c r="AE222" s="190"/>
      <c r="AF222" s="197"/>
      <c r="AG222" s="190"/>
      <c r="AH222" s="190"/>
      <c r="AI222" s="190"/>
      <c r="AJ222" s="190"/>
      <c r="AK222" s="198"/>
      <c r="AL222" s="192"/>
      <c r="AM222" s="191"/>
      <c r="AN222" s="190"/>
      <c r="AO222" s="199"/>
      <c r="AP222" s="199"/>
      <c r="AQ222" s="199"/>
      <c r="AR222" s="199"/>
      <c r="AS222" s="199"/>
      <c r="AT222" s="199"/>
      <c r="AU222" s="199"/>
      <c r="AV222" s="199"/>
      <c r="AW222" s="199"/>
      <c r="AX222" s="199"/>
      <c r="AY222" s="199"/>
      <c r="AZ222" s="199"/>
      <c r="BA222" s="199"/>
      <c r="BB222" s="199"/>
      <c r="BC222" s="199"/>
      <c r="BD222" s="199"/>
      <c r="BE222" s="199"/>
      <c r="BF222" s="203"/>
      <c r="BG222" s="203"/>
      <c r="BH222" s="190"/>
      <c r="BI222" s="197"/>
      <c r="BJ222" s="190"/>
      <c r="BK222" s="190"/>
      <c r="BL222" s="190"/>
      <c r="BM222" s="190"/>
      <c r="BN222" s="198"/>
      <c r="BO222" s="192"/>
      <c r="BP222" s="191"/>
      <c r="BQ222" s="190"/>
      <c r="BR222" s="199"/>
      <c r="BS222" s="199"/>
      <c r="BT222" s="199"/>
      <c r="BU222" s="199"/>
      <c r="BV222" s="199"/>
      <c r="BW222" s="199"/>
      <c r="BX222" s="199"/>
      <c r="BY222" s="199"/>
      <c r="BZ222" s="199"/>
      <c r="CA222" s="199"/>
      <c r="CB222" s="199"/>
      <c r="CC222" s="199"/>
      <c r="CD222" s="199"/>
      <c r="CE222" s="199"/>
      <c r="CF222" s="199"/>
      <c r="CG222" s="199"/>
      <c r="CH222" s="199"/>
      <c r="CI222" s="203"/>
    </row>
    <row r="223" spans="2:87" ht="16.5" thickTop="1" thickBot="1" x14ac:dyDescent="0.3">
      <c r="B223" s="142"/>
      <c r="C223" s="55"/>
      <c r="D223" s="56" t="s">
        <v>90</v>
      </c>
      <c r="E223" s="56">
        <f>SUM(E212:E222)</f>
        <v>816</v>
      </c>
      <c r="F223" s="56">
        <f>SUM(F212:F222)</f>
        <v>982</v>
      </c>
      <c r="G223" s="56">
        <f>SUM(G212:G222)</f>
        <v>1798</v>
      </c>
      <c r="H223" s="57">
        <f>SUM(H212:H222)</f>
        <v>1</v>
      </c>
      <c r="I223" s="145"/>
      <c r="J223" s="178"/>
      <c r="K223" s="179" t="s">
        <v>89</v>
      </c>
      <c r="L223" s="180">
        <v>1</v>
      </c>
      <c r="M223" s="181">
        <v>1</v>
      </c>
      <c r="N223" s="180">
        <v>15</v>
      </c>
      <c r="O223" s="181">
        <v>14</v>
      </c>
      <c r="P223" s="180">
        <v>32</v>
      </c>
      <c r="Q223" s="181">
        <v>25</v>
      </c>
      <c r="R223" s="180">
        <v>20</v>
      </c>
      <c r="S223" s="181">
        <v>17</v>
      </c>
      <c r="T223" s="180">
        <v>25</v>
      </c>
      <c r="U223" s="181">
        <v>31</v>
      </c>
      <c r="V223" s="180">
        <v>87</v>
      </c>
      <c r="W223" s="181">
        <v>141</v>
      </c>
      <c r="X223" s="180">
        <v>90</v>
      </c>
      <c r="Y223" s="182">
        <v>136</v>
      </c>
      <c r="Z223" s="173">
        <f t="shared" si="168"/>
        <v>270</v>
      </c>
      <c r="AA223" s="174">
        <f t="shared" si="168"/>
        <v>365</v>
      </c>
      <c r="AB223" s="183">
        <f t="shared" si="169"/>
        <v>635</v>
      </c>
      <c r="AC223" s="143"/>
      <c r="AE223" s="190"/>
      <c r="AF223" s="195"/>
      <c r="AG223" s="200"/>
      <c r="AH223" s="200"/>
      <c r="AI223" s="200"/>
      <c r="AJ223" s="200"/>
      <c r="AK223" s="201"/>
      <c r="AL223" s="190"/>
      <c r="AM223" s="191"/>
      <c r="AN223" s="190"/>
      <c r="AO223" s="199"/>
      <c r="AP223" s="199"/>
      <c r="AQ223" s="199"/>
      <c r="AR223" s="199"/>
      <c r="AS223" s="199"/>
      <c r="AT223" s="199"/>
      <c r="AU223" s="199"/>
      <c r="AV223" s="199"/>
      <c r="AW223" s="199"/>
      <c r="AX223" s="199"/>
      <c r="AY223" s="199"/>
      <c r="AZ223" s="199"/>
      <c r="BA223" s="199"/>
      <c r="BB223" s="199"/>
      <c r="BC223" s="199"/>
      <c r="BD223" s="199"/>
      <c r="BE223" s="199"/>
      <c r="BF223" s="203"/>
      <c r="BG223" s="203"/>
      <c r="BH223" s="190"/>
      <c r="BI223" s="220"/>
      <c r="BJ223" s="200"/>
      <c r="BK223" s="200"/>
      <c r="BL223" s="200"/>
      <c r="BM223" s="200"/>
      <c r="BN223" s="201"/>
      <c r="BO223" s="190"/>
      <c r="BP223" s="191"/>
      <c r="BQ223" s="190"/>
      <c r="BR223" s="199"/>
      <c r="BS223" s="199"/>
      <c r="BT223" s="199"/>
      <c r="BU223" s="199"/>
      <c r="BV223" s="199"/>
      <c r="BW223" s="199"/>
      <c r="BX223" s="199"/>
      <c r="BY223" s="199"/>
      <c r="BZ223" s="199"/>
      <c r="CA223" s="199"/>
      <c r="CB223" s="199"/>
      <c r="CC223" s="199"/>
      <c r="CD223" s="199"/>
      <c r="CE223" s="199"/>
      <c r="CF223" s="199"/>
      <c r="CG223" s="199"/>
      <c r="CH223" s="199"/>
      <c r="CI223" s="203"/>
    </row>
    <row r="224" spans="2:87" ht="16.5" customHeight="1" thickTop="1" thickBot="1" x14ac:dyDescent="0.3">
      <c r="B224" s="142"/>
      <c r="C224" s="148" t="s">
        <v>155</v>
      </c>
      <c r="D224" s="149"/>
      <c r="E224" s="145"/>
      <c r="F224" s="145"/>
      <c r="G224" s="145"/>
      <c r="H224" s="145"/>
      <c r="I224" s="145"/>
      <c r="J224" s="290" t="s">
        <v>90</v>
      </c>
      <c r="K224" s="291"/>
      <c r="L224" s="187">
        <f t="shared" ref="L224:Y224" si="170">SUM(L213:L223)</f>
        <v>2</v>
      </c>
      <c r="M224" s="188">
        <f t="shared" si="170"/>
        <v>2</v>
      </c>
      <c r="N224" s="187">
        <f t="shared" si="170"/>
        <v>41</v>
      </c>
      <c r="O224" s="188">
        <f t="shared" si="170"/>
        <v>33</v>
      </c>
      <c r="P224" s="188">
        <f t="shared" si="170"/>
        <v>84</v>
      </c>
      <c r="Q224" s="188">
        <f t="shared" si="170"/>
        <v>58</v>
      </c>
      <c r="R224" s="187">
        <f t="shared" si="170"/>
        <v>63</v>
      </c>
      <c r="S224" s="188">
        <f t="shared" si="170"/>
        <v>61</v>
      </c>
      <c r="T224" s="187">
        <f t="shared" si="170"/>
        <v>61</v>
      </c>
      <c r="U224" s="188">
        <f t="shared" si="170"/>
        <v>75</v>
      </c>
      <c r="V224" s="187">
        <f t="shared" si="170"/>
        <v>252</v>
      </c>
      <c r="W224" s="188">
        <f t="shared" si="170"/>
        <v>352</v>
      </c>
      <c r="X224" s="187">
        <f t="shared" si="170"/>
        <v>313</v>
      </c>
      <c r="Y224" s="188">
        <f t="shared" si="170"/>
        <v>401</v>
      </c>
      <c r="Z224" s="91">
        <f t="shared" si="168"/>
        <v>816</v>
      </c>
      <c r="AA224" s="92">
        <f t="shared" si="168"/>
        <v>982</v>
      </c>
      <c r="AB224" s="93">
        <f>SUM(AB213:AB223)</f>
        <v>1798</v>
      </c>
      <c r="AC224" s="143"/>
      <c r="AE224" s="190"/>
      <c r="AF224" s="193"/>
      <c r="AG224" s="194"/>
      <c r="AH224" s="190"/>
      <c r="AI224" s="190"/>
      <c r="AJ224" s="190"/>
      <c r="AK224" s="190"/>
      <c r="AL224" s="190"/>
      <c r="AM224" s="292"/>
      <c r="AN224" s="292"/>
      <c r="AO224" s="202"/>
      <c r="AP224" s="202"/>
      <c r="AQ224" s="202"/>
      <c r="AR224" s="202"/>
      <c r="AS224" s="202"/>
      <c r="AT224" s="202"/>
      <c r="AU224" s="202"/>
      <c r="AV224" s="202"/>
      <c r="AW224" s="202"/>
      <c r="AX224" s="202"/>
      <c r="AY224" s="202"/>
      <c r="AZ224" s="202"/>
      <c r="BA224" s="202"/>
      <c r="BB224" s="202"/>
      <c r="BC224" s="202"/>
      <c r="BD224" s="202"/>
      <c r="BE224" s="202"/>
      <c r="BF224" s="203"/>
      <c r="BG224" s="203"/>
      <c r="BH224" s="190"/>
      <c r="BI224" s="193"/>
      <c r="BJ224" s="194"/>
      <c r="BK224" s="190"/>
      <c r="BL224" s="190"/>
      <c r="BM224" s="190"/>
      <c r="BN224" s="190"/>
      <c r="BO224" s="190"/>
      <c r="BP224" s="292"/>
      <c r="BQ224" s="292"/>
      <c r="BR224" s="219"/>
      <c r="BS224" s="219"/>
      <c r="BT224" s="219"/>
      <c r="BU224" s="219"/>
      <c r="BV224" s="219"/>
      <c r="BW224" s="219"/>
      <c r="BX224" s="219"/>
      <c r="BY224" s="219"/>
      <c r="BZ224" s="219"/>
      <c r="CA224" s="219"/>
      <c r="CB224" s="219"/>
      <c r="CC224" s="219"/>
      <c r="CD224" s="219"/>
      <c r="CE224" s="219"/>
      <c r="CF224" s="219"/>
      <c r="CG224" s="219"/>
      <c r="CH224" s="219"/>
      <c r="CI224" s="203"/>
    </row>
    <row r="225" spans="2:87" ht="15.75" thickTop="1" x14ac:dyDescent="0.25">
      <c r="B225" s="142"/>
      <c r="C225" s="145"/>
      <c r="D225" s="145"/>
      <c r="E225" s="145"/>
      <c r="F225" s="145"/>
      <c r="G225" s="145"/>
      <c r="H225" s="145"/>
      <c r="I225" s="145"/>
      <c r="J225" s="145"/>
      <c r="K225" s="145"/>
      <c r="L225" s="145"/>
      <c r="M225" s="145"/>
      <c r="N225" s="145"/>
      <c r="O225" s="145"/>
      <c r="P225" s="145"/>
      <c r="Q225" s="145"/>
      <c r="R225" s="145"/>
      <c r="S225" s="145"/>
      <c r="T225" s="145"/>
      <c r="U225" s="145"/>
      <c r="V225" s="145"/>
      <c r="W225" s="145"/>
      <c r="X225" s="145"/>
      <c r="Y225" s="145"/>
      <c r="Z225" s="145"/>
      <c r="AA225" s="145"/>
      <c r="AB225" s="145"/>
      <c r="AC225" s="143"/>
      <c r="AE225" s="145"/>
      <c r="AF225" s="145"/>
      <c r="AG225" s="145"/>
      <c r="AH225" s="145"/>
      <c r="AI225" s="145"/>
      <c r="AJ225" s="145"/>
      <c r="AK225" s="145"/>
      <c r="AL225" s="145"/>
      <c r="AM225" s="145"/>
      <c r="AN225" s="145"/>
      <c r="AO225" s="145"/>
      <c r="AP225" s="145"/>
      <c r="AQ225" s="145"/>
      <c r="AR225" s="145"/>
      <c r="AS225" s="145"/>
      <c r="AT225" s="145"/>
      <c r="AU225" s="145"/>
      <c r="AV225" s="145"/>
      <c r="AW225" s="145"/>
      <c r="AX225" s="145"/>
      <c r="AY225" s="145"/>
      <c r="AZ225" s="145"/>
      <c r="BA225" s="145"/>
      <c r="BB225" s="145"/>
      <c r="BC225" s="145"/>
      <c r="BD225" s="145"/>
      <c r="BE225" s="145"/>
      <c r="BF225" s="203"/>
      <c r="BG225" s="203"/>
      <c r="BH225" s="145"/>
      <c r="BI225" s="145"/>
      <c r="BJ225" s="145"/>
      <c r="BK225" s="145"/>
      <c r="BL225" s="145"/>
      <c r="BM225" s="145"/>
      <c r="BN225" s="145"/>
      <c r="BO225" s="145"/>
      <c r="BP225" s="145"/>
      <c r="BQ225" s="145"/>
      <c r="BR225" s="145"/>
      <c r="BS225" s="145"/>
      <c r="BT225" s="145"/>
      <c r="BU225" s="145"/>
      <c r="BV225" s="145"/>
      <c r="BW225" s="145"/>
      <c r="BX225" s="145"/>
      <c r="BY225" s="145"/>
      <c r="BZ225" s="145"/>
      <c r="CA225" s="145"/>
      <c r="CB225" s="145"/>
      <c r="CC225" s="145"/>
      <c r="CD225" s="145"/>
      <c r="CE225" s="145"/>
      <c r="CF225" s="145"/>
      <c r="CG225" s="145"/>
      <c r="CH225" s="145"/>
      <c r="CI225" s="203"/>
    </row>
    <row r="226" spans="2:87" ht="15.75" thickBot="1" x14ac:dyDescent="0.3">
      <c r="B226" s="151"/>
      <c r="C226" s="152"/>
      <c r="D226" s="152"/>
      <c r="E226" s="152"/>
      <c r="F226" s="152"/>
      <c r="G226" s="152"/>
      <c r="H226" s="152"/>
      <c r="I226" s="152"/>
      <c r="J226" s="152"/>
      <c r="K226" s="152"/>
      <c r="L226" s="152"/>
      <c r="M226" s="152"/>
      <c r="N226" s="152"/>
      <c r="O226" s="152"/>
      <c r="P226" s="152"/>
      <c r="Q226" s="152"/>
      <c r="R226" s="152"/>
      <c r="S226" s="152"/>
      <c r="T226" s="152"/>
      <c r="U226" s="152"/>
      <c r="V226" s="152"/>
      <c r="W226" s="152"/>
      <c r="X226" s="152"/>
      <c r="Y226" s="152"/>
      <c r="Z226" s="152"/>
      <c r="AA226" s="152"/>
      <c r="AB226" s="152"/>
      <c r="AC226" s="153"/>
      <c r="AE226" s="145"/>
      <c r="AF226" s="145"/>
      <c r="AG226" s="145"/>
      <c r="AH226" s="145"/>
      <c r="AI226" s="145"/>
      <c r="AJ226" s="145"/>
      <c r="AK226" s="145"/>
      <c r="AL226" s="145"/>
      <c r="AM226" s="145"/>
      <c r="AN226" s="145"/>
      <c r="AO226" s="145"/>
      <c r="AP226" s="145"/>
      <c r="AQ226" s="145"/>
      <c r="AR226" s="145"/>
      <c r="AS226" s="145"/>
      <c r="AT226" s="145"/>
      <c r="AU226" s="145"/>
      <c r="AV226" s="145"/>
      <c r="AW226" s="145"/>
      <c r="AX226" s="145"/>
      <c r="AY226" s="145"/>
      <c r="AZ226" s="145"/>
      <c r="BA226" s="145"/>
      <c r="BB226" s="145"/>
      <c r="BC226" s="145"/>
      <c r="BD226" s="145"/>
      <c r="BE226" s="145"/>
      <c r="BF226" s="203"/>
      <c r="BG226" s="203"/>
      <c r="BH226" s="145"/>
      <c r="BI226" s="145"/>
      <c r="BJ226" s="145"/>
      <c r="BK226" s="145"/>
      <c r="BL226" s="145"/>
      <c r="BM226" s="145"/>
      <c r="BN226" s="145"/>
      <c r="BO226" s="145"/>
      <c r="BP226" s="145"/>
      <c r="BQ226" s="145"/>
      <c r="BR226" s="145"/>
      <c r="BS226" s="145"/>
      <c r="BT226" s="145"/>
      <c r="BU226" s="145"/>
      <c r="BV226" s="145"/>
      <c r="BW226" s="145"/>
      <c r="BX226" s="145"/>
      <c r="BY226" s="145"/>
      <c r="BZ226" s="145"/>
      <c r="CA226" s="145"/>
      <c r="CB226" s="145"/>
      <c r="CC226" s="145"/>
      <c r="CD226" s="145"/>
      <c r="CE226" s="145"/>
      <c r="CF226" s="145"/>
      <c r="CG226" s="145"/>
      <c r="CH226" s="145"/>
      <c r="CI226" s="203"/>
    </row>
    <row r="227" spans="2:87" x14ac:dyDescent="0.25">
      <c r="C227" s="46"/>
      <c r="L227" s="137"/>
      <c r="M227" s="137"/>
      <c r="N227" s="137"/>
      <c r="O227" s="137"/>
      <c r="P227" s="137"/>
      <c r="Q227" s="137"/>
      <c r="R227" s="137"/>
      <c r="S227" s="137"/>
      <c r="T227" s="137"/>
      <c r="U227" s="137"/>
      <c r="V227" s="137"/>
      <c r="W227" s="137"/>
      <c r="X227" s="137"/>
      <c r="Y227" s="137"/>
      <c r="AE227" s="145"/>
      <c r="AF227" s="145"/>
      <c r="AG227" s="145"/>
      <c r="AH227" s="145"/>
      <c r="AI227" s="145"/>
      <c r="AJ227" s="145"/>
      <c r="AK227" s="145"/>
      <c r="AL227" s="145"/>
      <c r="AM227" s="145"/>
      <c r="AN227" s="145"/>
      <c r="AO227" s="204"/>
      <c r="AP227" s="204"/>
      <c r="AQ227" s="204"/>
      <c r="AR227" s="204"/>
      <c r="AS227" s="204"/>
      <c r="AT227" s="204"/>
      <c r="AU227" s="204"/>
      <c r="AV227" s="204"/>
      <c r="AW227" s="204"/>
      <c r="AX227" s="204"/>
      <c r="AY227" s="204"/>
      <c r="AZ227" s="204"/>
      <c r="BA227" s="204"/>
      <c r="BB227" s="204"/>
      <c r="BC227" s="145"/>
      <c r="BD227" s="145"/>
      <c r="BE227" s="145"/>
      <c r="BF227" s="203"/>
      <c r="BG227" s="203"/>
      <c r="BH227" s="145"/>
      <c r="BI227" s="145"/>
      <c r="BJ227" s="145"/>
      <c r="BK227" s="145"/>
      <c r="BL227" s="145"/>
      <c r="BM227" s="145"/>
      <c r="BN227" s="145"/>
      <c r="BO227" s="145"/>
      <c r="BP227" s="145"/>
      <c r="BQ227" s="145"/>
      <c r="BR227" s="204"/>
      <c r="BS227" s="204"/>
      <c r="BT227" s="204"/>
      <c r="BU227" s="204"/>
      <c r="BV227" s="204"/>
      <c r="BW227" s="204"/>
      <c r="BX227" s="204"/>
      <c r="BY227" s="204"/>
      <c r="BZ227" s="204"/>
      <c r="CA227" s="204"/>
      <c r="CB227" s="204"/>
      <c r="CC227" s="204"/>
      <c r="CD227" s="204"/>
      <c r="CE227" s="204"/>
      <c r="CF227" s="145"/>
      <c r="CG227" s="145"/>
      <c r="CH227" s="145"/>
      <c r="CI227" s="203"/>
    </row>
    <row r="228" spans="2:87" x14ac:dyDescent="0.25">
      <c r="AE228" s="145"/>
      <c r="AF228" s="144"/>
      <c r="AG228" s="145"/>
      <c r="AH228" s="145"/>
      <c r="AI228" s="145"/>
      <c r="AJ228" s="145"/>
      <c r="AK228" s="145"/>
      <c r="AL228" s="145"/>
      <c r="AM228" s="145"/>
      <c r="AN228" s="145"/>
      <c r="AO228" s="145"/>
      <c r="AP228" s="145"/>
      <c r="AQ228" s="145"/>
      <c r="AR228" s="145"/>
      <c r="AS228" s="145"/>
      <c r="AT228" s="145"/>
      <c r="AU228" s="145"/>
      <c r="AV228" s="145"/>
      <c r="AW228" s="145"/>
      <c r="AX228" s="145"/>
      <c r="AY228" s="145"/>
      <c r="AZ228" s="145"/>
      <c r="BA228" s="145"/>
      <c r="BB228" s="145"/>
      <c r="BC228" s="145"/>
      <c r="BD228" s="145"/>
      <c r="BE228" s="145"/>
      <c r="BF228" s="203"/>
      <c r="BG228" s="203"/>
      <c r="BH228" s="145"/>
      <c r="BI228" s="218"/>
      <c r="BJ228" s="145"/>
      <c r="BK228" s="145"/>
      <c r="BL228" s="145"/>
      <c r="BM228" s="145"/>
      <c r="BN228" s="145"/>
      <c r="BO228" s="145"/>
      <c r="BP228" s="145"/>
      <c r="BQ228" s="145"/>
      <c r="BR228" s="145"/>
      <c r="BS228" s="145"/>
      <c r="BT228" s="145"/>
      <c r="BU228" s="145"/>
      <c r="BV228" s="145"/>
      <c r="BW228" s="145"/>
      <c r="BX228" s="145"/>
      <c r="BY228" s="145"/>
      <c r="BZ228" s="145"/>
      <c r="CA228" s="145"/>
      <c r="CB228" s="145"/>
      <c r="CC228" s="145"/>
      <c r="CD228" s="145"/>
      <c r="CE228" s="145"/>
      <c r="CF228" s="145"/>
      <c r="CG228" s="145"/>
      <c r="CH228" s="145"/>
      <c r="CI228" s="203"/>
    </row>
  </sheetData>
  <mergeCells count="480">
    <mergeCell ref="BP224:BQ224"/>
    <mergeCell ref="BP206:BQ206"/>
    <mergeCell ref="BP210:BP212"/>
    <mergeCell ref="BQ210:BQ212"/>
    <mergeCell ref="BR210:CE210"/>
    <mergeCell ref="CF210:CG211"/>
    <mergeCell ref="CH210:CH212"/>
    <mergeCell ref="BR211:BS211"/>
    <mergeCell ref="BT211:BU211"/>
    <mergeCell ref="BV211:BW211"/>
    <mergeCell ref="BX211:BY211"/>
    <mergeCell ref="BZ211:CA211"/>
    <mergeCell ref="CB211:CC211"/>
    <mergeCell ref="CD211:CE211"/>
    <mergeCell ref="BP188:BQ188"/>
    <mergeCell ref="BP192:BP194"/>
    <mergeCell ref="BQ192:BQ194"/>
    <mergeCell ref="BR192:CE192"/>
    <mergeCell ref="CF192:CG193"/>
    <mergeCell ref="CH192:CH194"/>
    <mergeCell ref="BR193:BS193"/>
    <mergeCell ref="BT193:BU193"/>
    <mergeCell ref="BV193:BW193"/>
    <mergeCell ref="BX193:BY193"/>
    <mergeCell ref="BZ193:CA193"/>
    <mergeCell ref="CB193:CC193"/>
    <mergeCell ref="CD193:CE193"/>
    <mergeCell ref="BP170:BQ170"/>
    <mergeCell ref="BP174:BP176"/>
    <mergeCell ref="BQ174:BQ176"/>
    <mergeCell ref="BR174:CE174"/>
    <mergeCell ref="CF174:CG175"/>
    <mergeCell ref="CH174:CH176"/>
    <mergeCell ref="BR175:BS175"/>
    <mergeCell ref="BT175:BU175"/>
    <mergeCell ref="BV175:BW175"/>
    <mergeCell ref="BX175:BY175"/>
    <mergeCell ref="BZ175:CA175"/>
    <mergeCell ref="CB175:CC175"/>
    <mergeCell ref="CD175:CE175"/>
    <mergeCell ref="BP152:BQ152"/>
    <mergeCell ref="BP156:BP158"/>
    <mergeCell ref="BQ156:BQ158"/>
    <mergeCell ref="BR156:CE156"/>
    <mergeCell ref="CF156:CG157"/>
    <mergeCell ref="CH156:CH158"/>
    <mergeCell ref="BR157:BS157"/>
    <mergeCell ref="BT157:BU157"/>
    <mergeCell ref="BV157:BW157"/>
    <mergeCell ref="BX157:BY157"/>
    <mergeCell ref="BZ157:CA157"/>
    <mergeCell ref="CB157:CC157"/>
    <mergeCell ref="CD157:CE157"/>
    <mergeCell ref="BP134:BQ134"/>
    <mergeCell ref="BP138:BP140"/>
    <mergeCell ref="BQ138:BQ140"/>
    <mergeCell ref="BR138:CE138"/>
    <mergeCell ref="CF138:CG139"/>
    <mergeCell ref="CH138:CH140"/>
    <mergeCell ref="BR139:BS139"/>
    <mergeCell ref="BT139:BU139"/>
    <mergeCell ref="BV139:BW139"/>
    <mergeCell ref="BX139:BY139"/>
    <mergeCell ref="BZ139:CA139"/>
    <mergeCell ref="CB139:CC139"/>
    <mergeCell ref="CD139:CE139"/>
    <mergeCell ref="BP116:BQ116"/>
    <mergeCell ref="BP120:BP122"/>
    <mergeCell ref="BQ120:BQ122"/>
    <mergeCell ref="BR120:CE120"/>
    <mergeCell ref="CF120:CG121"/>
    <mergeCell ref="CH120:CH122"/>
    <mergeCell ref="BR121:BS121"/>
    <mergeCell ref="BT121:BU121"/>
    <mergeCell ref="BV121:BW121"/>
    <mergeCell ref="BX121:BY121"/>
    <mergeCell ref="BZ121:CA121"/>
    <mergeCell ref="CB121:CC121"/>
    <mergeCell ref="CD121:CE121"/>
    <mergeCell ref="BP98:BQ98"/>
    <mergeCell ref="BP102:BP104"/>
    <mergeCell ref="BQ102:BQ104"/>
    <mergeCell ref="BR102:CE102"/>
    <mergeCell ref="CF102:CG103"/>
    <mergeCell ref="CH102:CH104"/>
    <mergeCell ref="BR103:BS103"/>
    <mergeCell ref="BT103:BU103"/>
    <mergeCell ref="BV103:BW103"/>
    <mergeCell ref="BX103:BY103"/>
    <mergeCell ref="BZ103:CA103"/>
    <mergeCell ref="CB103:CC103"/>
    <mergeCell ref="CD103:CE103"/>
    <mergeCell ref="BP80:BQ80"/>
    <mergeCell ref="BP84:BP86"/>
    <mergeCell ref="BQ84:BQ86"/>
    <mergeCell ref="BR84:CE84"/>
    <mergeCell ref="CF84:CG85"/>
    <mergeCell ref="CH84:CH86"/>
    <mergeCell ref="BR85:BS85"/>
    <mergeCell ref="BT85:BU85"/>
    <mergeCell ref="BV85:BW85"/>
    <mergeCell ref="BX85:BY85"/>
    <mergeCell ref="BZ85:CA85"/>
    <mergeCell ref="CB85:CC85"/>
    <mergeCell ref="CD85:CE85"/>
    <mergeCell ref="BP63:BQ63"/>
    <mergeCell ref="BP66:BP68"/>
    <mergeCell ref="BQ66:BQ68"/>
    <mergeCell ref="BR66:CE66"/>
    <mergeCell ref="CF66:CG67"/>
    <mergeCell ref="CH66:CH68"/>
    <mergeCell ref="BR67:BS67"/>
    <mergeCell ref="BT67:BU67"/>
    <mergeCell ref="BV67:BW67"/>
    <mergeCell ref="BX67:BY67"/>
    <mergeCell ref="BZ67:CA67"/>
    <mergeCell ref="CB67:CC67"/>
    <mergeCell ref="CD67:CE67"/>
    <mergeCell ref="BP45:BQ45"/>
    <mergeCell ref="BP49:BP51"/>
    <mergeCell ref="BQ49:BQ51"/>
    <mergeCell ref="BR49:CE49"/>
    <mergeCell ref="CF49:CG50"/>
    <mergeCell ref="CH49:CH51"/>
    <mergeCell ref="BR50:BS50"/>
    <mergeCell ref="BT50:BU50"/>
    <mergeCell ref="BV50:BW50"/>
    <mergeCell ref="BX50:BY50"/>
    <mergeCell ref="BZ50:CA50"/>
    <mergeCell ref="CB50:CC50"/>
    <mergeCell ref="CD50:CE50"/>
    <mergeCell ref="BP26:BQ26"/>
    <mergeCell ref="BP31:BP33"/>
    <mergeCell ref="BQ31:BQ33"/>
    <mergeCell ref="BR31:CE31"/>
    <mergeCell ref="CF31:CG32"/>
    <mergeCell ref="CH31:CH33"/>
    <mergeCell ref="BR32:BS32"/>
    <mergeCell ref="BT32:BU32"/>
    <mergeCell ref="BV32:BW32"/>
    <mergeCell ref="BX32:BY32"/>
    <mergeCell ref="BZ32:CA32"/>
    <mergeCell ref="CB32:CC32"/>
    <mergeCell ref="CD32:CE32"/>
    <mergeCell ref="BI3:BK3"/>
    <mergeCell ref="BI4:CI4"/>
    <mergeCell ref="BI5:CI5"/>
    <mergeCell ref="BI6:CI6"/>
    <mergeCell ref="BP12:BP14"/>
    <mergeCell ref="BQ12:BQ14"/>
    <mergeCell ref="BR12:CE12"/>
    <mergeCell ref="CF12:CG13"/>
    <mergeCell ref="CH12:CH14"/>
    <mergeCell ref="BR13:BS13"/>
    <mergeCell ref="BT13:BU13"/>
    <mergeCell ref="BV13:BW13"/>
    <mergeCell ref="BX13:BY13"/>
    <mergeCell ref="BZ13:CA13"/>
    <mergeCell ref="CB13:CC13"/>
    <mergeCell ref="CD13:CE13"/>
    <mergeCell ref="AM116:AN116"/>
    <mergeCell ref="AF4:BF4"/>
    <mergeCell ref="AF5:BF5"/>
    <mergeCell ref="AF6:BF6"/>
    <mergeCell ref="AM63:AN63"/>
    <mergeCell ref="AM102:AM104"/>
    <mergeCell ref="AN102:AN104"/>
    <mergeCell ref="AO102:BB102"/>
    <mergeCell ref="BC102:BD103"/>
    <mergeCell ref="BE102:BE104"/>
    <mergeCell ref="AO103:AP103"/>
    <mergeCell ref="AQ103:AR103"/>
    <mergeCell ref="AS103:AT103"/>
    <mergeCell ref="AU103:AV103"/>
    <mergeCell ref="AM45:AN45"/>
    <mergeCell ref="AM49:AM51"/>
    <mergeCell ref="AN49:AN51"/>
    <mergeCell ref="AO49:BB49"/>
    <mergeCell ref="BC49:BD50"/>
    <mergeCell ref="BE49:BE51"/>
    <mergeCell ref="AO50:AP50"/>
    <mergeCell ref="AQ50:AR50"/>
    <mergeCell ref="AS50:AT50"/>
    <mergeCell ref="AU50:AV50"/>
    <mergeCell ref="BE31:BE33"/>
    <mergeCell ref="AO32:AP32"/>
    <mergeCell ref="AQ32:AR32"/>
    <mergeCell ref="AS32:AT32"/>
    <mergeCell ref="AU32:AV32"/>
    <mergeCell ref="AW32:AX32"/>
    <mergeCell ref="AY32:AZ32"/>
    <mergeCell ref="BA32:BB32"/>
    <mergeCell ref="BE12:BE14"/>
    <mergeCell ref="AO13:AP13"/>
    <mergeCell ref="AQ13:AR13"/>
    <mergeCell ref="AS13:AT13"/>
    <mergeCell ref="AU13:AV13"/>
    <mergeCell ref="AW13:AX13"/>
    <mergeCell ref="AY13:AZ13"/>
    <mergeCell ref="BA13:BB13"/>
    <mergeCell ref="AM224:AN224"/>
    <mergeCell ref="AF3:AH3"/>
    <mergeCell ref="AM12:AM14"/>
    <mergeCell ref="AN12:AN14"/>
    <mergeCell ref="AO12:BB12"/>
    <mergeCell ref="AM26:AN26"/>
    <mergeCell ref="AM31:AM33"/>
    <mergeCell ref="BC210:BD211"/>
    <mergeCell ref="BE210:BE212"/>
    <mergeCell ref="AO211:AP211"/>
    <mergeCell ref="AQ211:AR211"/>
    <mergeCell ref="AS211:AT211"/>
    <mergeCell ref="AU211:AV211"/>
    <mergeCell ref="AW211:AX211"/>
    <mergeCell ref="AY211:AZ211"/>
    <mergeCell ref="BA211:BB211"/>
    <mergeCell ref="AW193:AX193"/>
    <mergeCell ref="AY193:AZ193"/>
    <mergeCell ref="BA193:BB193"/>
    <mergeCell ref="AM206:AN206"/>
    <mergeCell ref="AM210:AM212"/>
    <mergeCell ref="AN210:AN212"/>
    <mergeCell ref="AO210:BB210"/>
    <mergeCell ref="AM188:AN188"/>
    <mergeCell ref="BE174:BE176"/>
    <mergeCell ref="AO175:AP175"/>
    <mergeCell ref="AQ175:AR175"/>
    <mergeCell ref="AS175:AT175"/>
    <mergeCell ref="AU175:AV175"/>
    <mergeCell ref="AW175:AX175"/>
    <mergeCell ref="AY175:AZ175"/>
    <mergeCell ref="BA175:BB175"/>
    <mergeCell ref="AM192:AM194"/>
    <mergeCell ref="AN192:AN194"/>
    <mergeCell ref="AO192:BB192"/>
    <mergeCell ref="BC192:BD193"/>
    <mergeCell ref="BE192:BE194"/>
    <mergeCell ref="AO193:AP193"/>
    <mergeCell ref="AQ193:AR193"/>
    <mergeCell ref="AS193:AT193"/>
    <mergeCell ref="AU193:AV193"/>
    <mergeCell ref="AM170:AN170"/>
    <mergeCell ref="AM174:AM176"/>
    <mergeCell ref="AN174:AN176"/>
    <mergeCell ref="AO174:BB174"/>
    <mergeCell ref="AM152:AN152"/>
    <mergeCell ref="AM156:AM158"/>
    <mergeCell ref="AN156:AN158"/>
    <mergeCell ref="AO156:BB156"/>
    <mergeCell ref="BC174:BD175"/>
    <mergeCell ref="AM138:AM140"/>
    <mergeCell ref="AN138:AN140"/>
    <mergeCell ref="AO138:BB138"/>
    <mergeCell ref="AM120:AM122"/>
    <mergeCell ref="AN120:AN122"/>
    <mergeCell ref="AO120:BB120"/>
    <mergeCell ref="BC156:BD157"/>
    <mergeCell ref="BE156:BE158"/>
    <mergeCell ref="AO157:AP157"/>
    <mergeCell ref="AQ157:AR157"/>
    <mergeCell ref="AS157:AT157"/>
    <mergeCell ref="AU157:AV157"/>
    <mergeCell ref="BC138:BD139"/>
    <mergeCell ref="BE138:BE140"/>
    <mergeCell ref="AO139:AP139"/>
    <mergeCell ref="AQ139:AR139"/>
    <mergeCell ref="AS139:AT139"/>
    <mergeCell ref="AU139:AV139"/>
    <mergeCell ref="AW139:AX139"/>
    <mergeCell ref="AY139:AZ139"/>
    <mergeCell ref="BA139:BB139"/>
    <mergeCell ref="AW157:AX157"/>
    <mergeCell ref="AY157:AZ157"/>
    <mergeCell ref="BA157:BB157"/>
    <mergeCell ref="BE120:BE122"/>
    <mergeCell ref="AO121:AP121"/>
    <mergeCell ref="AQ121:AR121"/>
    <mergeCell ref="AS121:AT121"/>
    <mergeCell ref="AU121:AV121"/>
    <mergeCell ref="AW103:AX103"/>
    <mergeCell ref="AW85:AX85"/>
    <mergeCell ref="AY85:AZ85"/>
    <mergeCell ref="BA85:BB85"/>
    <mergeCell ref="AW121:AX121"/>
    <mergeCell ref="AY121:AZ121"/>
    <mergeCell ref="BA121:BB121"/>
    <mergeCell ref="AY103:AZ103"/>
    <mergeCell ref="BA103:BB103"/>
    <mergeCell ref="BE66:BE68"/>
    <mergeCell ref="AO67:AP67"/>
    <mergeCell ref="AQ67:AR67"/>
    <mergeCell ref="AS67:AT67"/>
    <mergeCell ref="AU67:AV67"/>
    <mergeCell ref="AW67:AX67"/>
    <mergeCell ref="AY67:AZ67"/>
    <mergeCell ref="BA67:BB67"/>
    <mergeCell ref="AM98:AN98"/>
    <mergeCell ref="AM66:AM68"/>
    <mergeCell ref="AN66:AN68"/>
    <mergeCell ref="AO66:BB66"/>
    <mergeCell ref="AM80:AN80"/>
    <mergeCell ref="AM84:AM86"/>
    <mergeCell ref="AN84:AN86"/>
    <mergeCell ref="AO84:BB84"/>
    <mergeCell ref="BC84:BD85"/>
    <mergeCell ref="BE84:BE86"/>
    <mergeCell ref="AO85:AP85"/>
    <mergeCell ref="AQ85:AR85"/>
    <mergeCell ref="AS85:AT85"/>
    <mergeCell ref="AU85:AV85"/>
    <mergeCell ref="AW50:AX50"/>
    <mergeCell ref="AY50:AZ50"/>
    <mergeCell ref="BA50:BB50"/>
    <mergeCell ref="AO31:BB31"/>
    <mergeCell ref="BC31:BD32"/>
    <mergeCell ref="BC12:BD13"/>
    <mergeCell ref="AN31:AN33"/>
    <mergeCell ref="BC66:BD67"/>
    <mergeCell ref="T211:U211"/>
    <mergeCell ref="V211:W211"/>
    <mergeCell ref="X211:Y211"/>
    <mergeCell ref="X175:Y175"/>
    <mergeCell ref="Z156:AA157"/>
    <mergeCell ref="AB156:AB158"/>
    <mergeCell ref="Z120:AA121"/>
    <mergeCell ref="AB120:AB122"/>
    <mergeCell ref="AB101:AB103"/>
    <mergeCell ref="Z84:AA85"/>
    <mergeCell ref="AB84:AB86"/>
    <mergeCell ref="AB66:AB68"/>
    <mergeCell ref="Z48:AA49"/>
    <mergeCell ref="AB48:AB50"/>
    <mergeCell ref="BC120:BD121"/>
    <mergeCell ref="AM134:AN134"/>
    <mergeCell ref="J224:K224"/>
    <mergeCell ref="B4:AC4"/>
    <mergeCell ref="B5:AC5"/>
    <mergeCell ref="J206:K206"/>
    <mergeCell ref="J210:J212"/>
    <mergeCell ref="K210:K212"/>
    <mergeCell ref="L210:Y210"/>
    <mergeCell ref="Z210:AA211"/>
    <mergeCell ref="AB210:AB212"/>
    <mergeCell ref="L211:M211"/>
    <mergeCell ref="N211:O211"/>
    <mergeCell ref="P211:Q211"/>
    <mergeCell ref="R211:S211"/>
    <mergeCell ref="Z192:AA193"/>
    <mergeCell ref="AB192:AB194"/>
    <mergeCell ref="L193:M193"/>
    <mergeCell ref="N193:O193"/>
    <mergeCell ref="P193:Q193"/>
    <mergeCell ref="R193:S193"/>
    <mergeCell ref="T193:U193"/>
    <mergeCell ref="V193:W193"/>
    <mergeCell ref="X193:Y193"/>
    <mergeCell ref="T175:U175"/>
    <mergeCell ref="V175:W175"/>
    <mergeCell ref="J188:K188"/>
    <mergeCell ref="J192:J194"/>
    <mergeCell ref="K192:K194"/>
    <mergeCell ref="L192:Y192"/>
    <mergeCell ref="J170:K170"/>
    <mergeCell ref="J174:J176"/>
    <mergeCell ref="K174:K176"/>
    <mergeCell ref="L174:Y174"/>
    <mergeCell ref="AB174:AB176"/>
    <mergeCell ref="L175:M175"/>
    <mergeCell ref="N175:O175"/>
    <mergeCell ref="P175:Q175"/>
    <mergeCell ref="R175:S175"/>
    <mergeCell ref="J138:J140"/>
    <mergeCell ref="K138:K140"/>
    <mergeCell ref="L138:Y138"/>
    <mergeCell ref="Z174:AA175"/>
    <mergeCell ref="AB138:AB140"/>
    <mergeCell ref="L139:M139"/>
    <mergeCell ref="N139:O139"/>
    <mergeCell ref="P139:Q139"/>
    <mergeCell ref="R139:S139"/>
    <mergeCell ref="L157:M157"/>
    <mergeCell ref="N157:O157"/>
    <mergeCell ref="P157:Q157"/>
    <mergeCell ref="R157:S157"/>
    <mergeCell ref="T157:U157"/>
    <mergeCell ref="V157:W157"/>
    <mergeCell ref="X157:Y157"/>
    <mergeCell ref="J152:K152"/>
    <mergeCell ref="J156:J158"/>
    <mergeCell ref="K156:K158"/>
    <mergeCell ref="L156:Y156"/>
    <mergeCell ref="J115:K115"/>
    <mergeCell ref="J120:J122"/>
    <mergeCell ref="K120:K122"/>
    <mergeCell ref="L120:Y120"/>
    <mergeCell ref="J98:K98"/>
    <mergeCell ref="J101:J103"/>
    <mergeCell ref="K101:K103"/>
    <mergeCell ref="L101:Y101"/>
    <mergeCell ref="Z138:AA139"/>
    <mergeCell ref="L102:M102"/>
    <mergeCell ref="N102:O102"/>
    <mergeCell ref="P102:Q102"/>
    <mergeCell ref="R102:S102"/>
    <mergeCell ref="L121:M121"/>
    <mergeCell ref="N121:O121"/>
    <mergeCell ref="P121:Q121"/>
    <mergeCell ref="R121:S121"/>
    <mergeCell ref="T121:U121"/>
    <mergeCell ref="V121:W121"/>
    <mergeCell ref="X121:Y121"/>
    <mergeCell ref="T139:U139"/>
    <mergeCell ref="V139:W139"/>
    <mergeCell ref="X139:Y139"/>
    <mergeCell ref="J134:K134"/>
    <mergeCell ref="J80:K80"/>
    <mergeCell ref="J84:J86"/>
    <mergeCell ref="K84:K86"/>
    <mergeCell ref="L84:Y84"/>
    <mergeCell ref="J62:K62"/>
    <mergeCell ref="J66:J68"/>
    <mergeCell ref="K66:K68"/>
    <mergeCell ref="L66:Y66"/>
    <mergeCell ref="Z101:AA102"/>
    <mergeCell ref="L67:M67"/>
    <mergeCell ref="N67:O67"/>
    <mergeCell ref="P67:Q67"/>
    <mergeCell ref="R67:S67"/>
    <mergeCell ref="L85:M85"/>
    <mergeCell ref="N85:O85"/>
    <mergeCell ref="P85:Q85"/>
    <mergeCell ref="R85:S85"/>
    <mergeCell ref="T85:U85"/>
    <mergeCell ref="V85:W85"/>
    <mergeCell ref="X85:Y85"/>
    <mergeCell ref="T102:U102"/>
    <mergeCell ref="V102:W102"/>
    <mergeCell ref="X102:Y102"/>
    <mergeCell ref="J44:K44"/>
    <mergeCell ref="J48:J50"/>
    <mergeCell ref="K48:K50"/>
    <mergeCell ref="L48:Y48"/>
    <mergeCell ref="J25:K25"/>
    <mergeCell ref="J30:J32"/>
    <mergeCell ref="K30:K32"/>
    <mergeCell ref="L30:Y30"/>
    <mergeCell ref="Z66:AA67"/>
    <mergeCell ref="L49:M49"/>
    <mergeCell ref="N49:O49"/>
    <mergeCell ref="P49:Q49"/>
    <mergeCell ref="R49:S49"/>
    <mergeCell ref="T49:U49"/>
    <mergeCell ref="V49:W49"/>
    <mergeCell ref="X49:Y49"/>
    <mergeCell ref="T67:U67"/>
    <mergeCell ref="V67:W67"/>
    <mergeCell ref="X67:Y67"/>
    <mergeCell ref="C2:E2"/>
    <mergeCell ref="J11:J13"/>
    <mergeCell ref="K11:K13"/>
    <mergeCell ref="L11:Y11"/>
    <mergeCell ref="B3:AC3"/>
    <mergeCell ref="Z30:AA31"/>
    <mergeCell ref="AB30:AB32"/>
    <mergeCell ref="L31:M31"/>
    <mergeCell ref="N31:O31"/>
    <mergeCell ref="P31:Q31"/>
    <mergeCell ref="R31:S31"/>
    <mergeCell ref="Z11:AA12"/>
    <mergeCell ref="AB11:AB13"/>
    <mergeCell ref="L12:M12"/>
    <mergeCell ref="N12:O12"/>
    <mergeCell ref="P12:Q12"/>
    <mergeCell ref="R12:S12"/>
    <mergeCell ref="T12:U12"/>
    <mergeCell ref="V12:W12"/>
    <mergeCell ref="X12:Y12"/>
    <mergeCell ref="T31:U31"/>
    <mergeCell ref="V31:W31"/>
    <mergeCell ref="X31:Y31"/>
  </mergeCells>
  <pageMargins left="0.7" right="0.7" top="0.75" bottom="0.75" header="0.3" footer="0.3"/>
  <pageSetup paperSize="9" orientation="portrait" r:id="rId1"/>
  <drawing r:id="rId2"/>
  <tableParts count="34"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  <tablePart r:id="rId25"/>
    <tablePart r:id="rId26"/>
    <tablePart r:id="rId27"/>
    <tablePart r:id="rId28"/>
    <tablePart r:id="rId29"/>
    <tablePart r:id="rId30"/>
    <tablePart r:id="rId31"/>
    <tablePart r:id="rId32"/>
    <tablePart r:id="rId33"/>
    <tablePart r:id="rId34"/>
    <tablePart r:id="rId35"/>
    <tablePart r:id="rId3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Caracterización</vt:lpstr>
      <vt:lpstr>Hospitalización</vt:lpstr>
      <vt:lpstr>UCI</vt:lpstr>
      <vt:lpstr>Cirugía</vt:lpstr>
      <vt:lpstr>Urgencias</vt:lpstr>
      <vt:lpstr>Consulta Externa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Jhon Jairo Sanchez Zamora</dc:creator>
  <cp:lastModifiedBy>SL-SIST-AUX1</cp:lastModifiedBy>
  <dcterms:created xsi:type="dcterms:W3CDTF">2014-06-06T17:26:22Z</dcterms:created>
  <dcterms:modified xsi:type="dcterms:W3CDTF">2026-07-22T20:55:15Z</dcterms:modified>
</cp:coreProperties>
</file>